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omments2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0"/>
  <workbookPr filterPrivacy="1" codeName="ThisWorkbook" defaultThemeVersion="124226"/>
  <xr:revisionPtr revIDLastSave="0" documentId="13_ncr:1_{8285D11F-6BE8-4EB0-BEF8-A05BDACA0587}" xr6:coauthVersionLast="36" xr6:coauthVersionMax="36" xr10:uidLastSave="{00000000-0000-0000-0000-000000000000}"/>
  <bookViews>
    <workbookView xWindow="-120" yWindow="-120" windowWidth="29040" windowHeight="15840" activeTab="8" xr2:uid="{00000000-000D-0000-FFFF-FFFF00000000}"/>
  </bookViews>
  <sheets>
    <sheet name="Sol" sheetId="5" r:id="rId1"/>
    <sheet name="ข้อมูลลูกค้าตรง" sheetId="10" r:id="rId2"/>
    <sheet name="ข้อจำกัดสายส่ง EDL" sheetId="19" r:id="rId3"/>
    <sheet name="พยากรณ์ Thaioil" sheetId="14" r:id="rId4"/>
    <sheet name="พยากรณ์ MM" sheetId="13" r:id="rId5"/>
    <sheet name="IPP-SPP ไฟสำรอง" sheetId="9" r:id="rId6"/>
    <sheet name="EDL" sheetId="26" r:id="rId7"/>
    <sheet name="EDC " sheetId="25" r:id="rId8"/>
    <sheet name="DCs_Mar" sheetId="15" r:id="rId9"/>
    <sheet name="O_DCs" sheetId="11" r:id="rId10"/>
  </sheets>
  <externalReferences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</externalReferences>
  <definedNames>
    <definedName name="\p" localSheetId="8">#REF!</definedName>
    <definedName name="\p" localSheetId="0">#N/A</definedName>
    <definedName name="\p" localSheetId="4">#N/A</definedName>
    <definedName name="\p" localSheetId="3">#N/A</definedName>
    <definedName name="\p">#REF!</definedName>
    <definedName name="__123Graph_B" localSheetId="8" hidden="1">#REF!</definedName>
    <definedName name="__123Graph_B" localSheetId="0" hidden="1">#REF!</definedName>
    <definedName name="__123Graph_B" localSheetId="4" hidden="1">#REF!</definedName>
    <definedName name="__123Graph_B" localSheetId="3" hidden="1">#REF!</definedName>
    <definedName name="__123Graph_B" hidden="1">#REF!</definedName>
    <definedName name="__123Graph_D" localSheetId="8" hidden="1">#REF!</definedName>
    <definedName name="__123Graph_D" localSheetId="4" hidden="1">#REF!</definedName>
    <definedName name="__123Graph_D" localSheetId="3" hidden="1">#REF!</definedName>
    <definedName name="__123Graph_D" hidden="1">#REF!</definedName>
    <definedName name="_1__123Graph_ACHART_10" localSheetId="8" hidden="1">#REF!</definedName>
    <definedName name="_1__123Graph_ACHART_10" hidden="1">#REF!</definedName>
    <definedName name="_10__123Graph_BCHART_10" localSheetId="8" hidden="1">#REF!</definedName>
    <definedName name="_10__123Graph_BCHART_10" hidden="1">#REF!</definedName>
    <definedName name="_11__123Graph_BCHART_11" localSheetId="8" hidden="1">#REF!</definedName>
    <definedName name="_11__123Graph_BCHART_11" hidden="1">#REF!</definedName>
    <definedName name="_12__123Graph_BCHART_1G" localSheetId="8" hidden="1">#REF!</definedName>
    <definedName name="_12__123Graph_BCHART_1G" hidden="1">#REF!</definedName>
    <definedName name="_13__123Graph_BCHART_4" localSheetId="8" hidden="1">#REF!</definedName>
    <definedName name="_13__123Graph_BCHART_4" hidden="1">#REF!</definedName>
    <definedName name="_14__123Graph_BCHART_5" localSheetId="8" hidden="1">#REF!</definedName>
    <definedName name="_14__123Graph_BCHART_5" hidden="1">#REF!</definedName>
    <definedName name="_15__123Graph_BCHART_6" localSheetId="8" hidden="1">#REF!</definedName>
    <definedName name="_15__123Graph_BCHART_6" hidden="1">#REF!</definedName>
    <definedName name="_16__123Graph_BCHART_7" localSheetId="8" hidden="1">#REF!</definedName>
    <definedName name="_16__123Graph_BCHART_7" hidden="1">#REF!</definedName>
    <definedName name="_17__123Graph_BCHART_8" localSheetId="8" hidden="1">#REF!</definedName>
    <definedName name="_17__123Graph_BCHART_8" hidden="1">#REF!</definedName>
    <definedName name="_18__123Graph_BCHART_9" localSheetId="8" hidden="1">#REF!</definedName>
    <definedName name="_18__123Graph_BCHART_9" hidden="1">#REF!</definedName>
    <definedName name="_19__123Graph_CCHART_10" localSheetId="8" hidden="1">#REF!</definedName>
    <definedName name="_19__123Graph_CCHART_10" hidden="1">#REF!</definedName>
    <definedName name="_2__123Graph_ACHART_11" localSheetId="8" hidden="1">#REF!</definedName>
    <definedName name="_2__123Graph_ACHART_11" hidden="1">#REF!</definedName>
    <definedName name="_20__123Graph_CCHART_11" localSheetId="8" hidden="1">#REF!</definedName>
    <definedName name="_20__123Graph_CCHART_11" hidden="1">#REF!</definedName>
    <definedName name="_21__123Graph_CCHART_1G" localSheetId="8" hidden="1">#REF!</definedName>
    <definedName name="_21__123Graph_CCHART_1G" hidden="1">#REF!</definedName>
    <definedName name="_22__123Graph_CCHART_4" localSheetId="8" hidden="1">#REF!</definedName>
    <definedName name="_22__123Graph_CCHART_4" hidden="1">#REF!</definedName>
    <definedName name="_23__123Graph_CCHART_5" localSheetId="8" hidden="1">#REF!</definedName>
    <definedName name="_23__123Graph_CCHART_5" hidden="1">#REF!</definedName>
    <definedName name="_24__123Graph_CCHART_6" localSheetId="8" hidden="1">#REF!</definedName>
    <definedName name="_24__123Graph_CCHART_6" hidden="1">#REF!</definedName>
    <definedName name="_25__123Graph_CCHART_7" localSheetId="8" hidden="1">#REF!</definedName>
    <definedName name="_25__123Graph_CCHART_7" hidden="1">#REF!</definedName>
    <definedName name="_26__123Graph_CCHART_8" localSheetId="8" hidden="1">#REF!</definedName>
    <definedName name="_26__123Graph_CCHART_8" hidden="1">#REF!</definedName>
    <definedName name="_27__123Graph_CCHART_9" localSheetId="8" hidden="1">#REF!</definedName>
    <definedName name="_27__123Graph_CCHART_9" hidden="1">#REF!</definedName>
    <definedName name="_28__123Graph_DCHART_10" localSheetId="8" hidden="1">#REF!</definedName>
    <definedName name="_28__123Graph_DCHART_10" hidden="1">#REF!</definedName>
    <definedName name="_29__123Graph_DCHART_11" localSheetId="8" hidden="1">#REF!</definedName>
    <definedName name="_29__123Graph_DCHART_11" hidden="1">#REF!</definedName>
    <definedName name="_3__123Graph_ACHART_1G" localSheetId="8" hidden="1">#REF!</definedName>
    <definedName name="_3__123Graph_ACHART_1G" hidden="1">#REF!</definedName>
    <definedName name="_30__123Graph_DCHART_1G" localSheetId="8" hidden="1">#REF!</definedName>
    <definedName name="_30__123Graph_DCHART_1G" hidden="1">#REF!</definedName>
    <definedName name="_31__123Graph_DCHART_4" localSheetId="8" hidden="1">#REF!</definedName>
    <definedName name="_31__123Graph_DCHART_4" hidden="1">#REF!</definedName>
    <definedName name="_32__123Graph_DCHART_5" localSheetId="8" hidden="1">#REF!</definedName>
    <definedName name="_32__123Graph_DCHART_5" hidden="1">#REF!</definedName>
    <definedName name="_33__123Graph_DCHART_6" localSheetId="8" hidden="1">#REF!</definedName>
    <definedName name="_33__123Graph_DCHART_6" hidden="1">#REF!</definedName>
    <definedName name="_34__123Graph_DCHART_7" localSheetId="8" hidden="1">#REF!</definedName>
    <definedName name="_34__123Graph_DCHART_7" hidden="1">#REF!</definedName>
    <definedName name="_35__123Graph_DCHART_8" localSheetId="8" hidden="1">#REF!</definedName>
    <definedName name="_35__123Graph_DCHART_8" hidden="1">#REF!</definedName>
    <definedName name="_36__123Graph_DCHART_9" localSheetId="8" hidden="1">#REF!</definedName>
    <definedName name="_36__123Graph_DCHART_9" hidden="1">#REF!</definedName>
    <definedName name="_37__123Graph_ECHART_10" localSheetId="8" hidden="1">#REF!</definedName>
    <definedName name="_37__123Graph_ECHART_10" hidden="1">#REF!</definedName>
    <definedName name="_38__123Graph_ECHART_11" localSheetId="8" hidden="1">#REF!</definedName>
    <definedName name="_38__123Graph_ECHART_11" hidden="1">#REF!</definedName>
    <definedName name="_39__123Graph_ECHART_1G" localSheetId="8" hidden="1">#REF!</definedName>
    <definedName name="_39__123Graph_ECHART_1G" hidden="1">#REF!</definedName>
    <definedName name="_4__123Graph_ACHART_4" localSheetId="8" hidden="1">#REF!</definedName>
    <definedName name="_4__123Graph_ACHART_4" hidden="1">#REF!</definedName>
    <definedName name="_40__123Graph_ECHART_2" localSheetId="8" hidden="1">#REF!</definedName>
    <definedName name="_40__123Graph_ECHART_2" hidden="1">#REF!</definedName>
    <definedName name="_41__123Graph_ECHART_3" localSheetId="8" hidden="1">#REF!</definedName>
    <definedName name="_41__123Graph_ECHART_3" hidden="1">#REF!</definedName>
    <definedName name="_42__123Graph_ECHART_4" localSheetId="8" hidden="1">#REF!</definedName>
    <definedName name="_42__123Graph_ECHART_4" hidden="1">#REF!</definedName>
    <definedName name="_43__123Graph_ECHART_5" localSheetId="8" hidden="1">#REF!</definedName>
    <definedName name="_43__123Graph_ECHART_5" hidden="1">#REF!</definedName>
    <definedName name="_44__123Graph_ECHART_6" localSheetId="8" hidden="1">#REF!</definedName>
    <definedName name="_44__123Graph_ECHART_6" hidden="1">#REF!</definedName>
    <definedName name="_45__123Graph_ECHART_7" localSheetId="8" hidden="1">#REF!</definedName>
    <definedName name="_45__123Graph_ECHART_7" hidden="1">#REF!</definedName>
    <definedName name="_46__123Graph_ECHART_8" localSheetId="8" hidden="1">#REF!</definedName>
    <definedName name="_46__123Graph_ECHART_8" hidden="1">#REF!</definedName>
    <definedName name="_47__123Graph_ECHART_9" localSheetId="8" hidden="1">#REF!</definedName>
    <definedName name="_47__123Graph_ECHART_9" hidden="1">#REF!</definedName>
    <definedName name="_48__123Graph_FCHART_10" localSheetId="8" hidden="1">#REF!</definedName>
    <definedName name="_48__123Graph_FCHART_10" hidden="1">#REF!</definedName>
    <definedName name="_49__123Graph_FCHART_11" localSheetId="8" hidden="1">#REF!</definedName>
    <definedName name="_49__123Graph_FCHART_11" hidden="1">#REF!</definedName>
    <definedName name="_5__123Graph_ACHART_5" localSheetId="8" hidden="1">#REF!</definedName>
    <definedName name="_5__123Graph_ACHART_5" hidden="1">#REF!</definedName>
    <definedName name="_50__123Graph_FCHART_1G" localSheetId="8" hidden="1">#REF!</definedName>
    <definedName name="_50__123Graph_FCHART_1G" hidden="1">#REF!</definedName>
    <definedName name="_51__123Graph_FCHART_4" localSheetId="8" hidden="1">#REF!</definedName>
    <definedName name="_51__123Graph_FCHART_4" hidden="1">#REF!</definedName>
    <definedName name="_52__123Graph_FCHART_5" localSheetId="8" hidden="1">#REF!</definedName>
    <definedName name="_52__123Graph_FCHART_5" hidden="1">#REF!</definedName>
    <definedName name="_53__123Graph_FCHART_6" localSheetId="8" hidden="1">#REF!</definedName>
    <definedName name="_53__123Graph_FCHART_6" hidden="1">#REF!</definedName>
    <definedName name="_54__123Graph_FCHART_7" localSheetId="8" hidden="1">#REF!</definedName>
    <definedName name="_54__123Graph_FCHART_7" hidden="1">#REF!</definedName>
    <definedName name="_55__123Graph_FCHART_8" localSheetId="8" hidden="1">#REF!</definedName>
    <definedName name="_55__123Graph_FCHART_8" hidden="1">#REF!</definedName>
    <definedName name="_56__123Graph_FCHART_9" localSheetId="8" hidden="1">#REF!</definedName>
    <definedName name="_56__123Graph_FCHART_9" hidden="1">#REF!</definedName>
    <definedName name="_57__123Graph_XCHART_10" localSheetId="8" hidden="1">#REF!</definedName>
    <definedName name="_57__123Graph_XCHART_10" hidden="1">#REF!</definedName>
    <definedName name="_58__123Graph_XCHART_11" localSheetId="8" hidden="1">#REF!</definedName>
    <definedName name="_58__123Graph_XCHART_11" hidden="1">#REF!</definedName>
    <definedName name="_59__123Graph_XCHART_5" localSheetId="8" hidden="1">#REF!</definedName>
    <definedName name="_59__123Graph_XCHART_5" hidden="1">#REF!</definedName>
    <definedName name="_6__123Graph_ACHART_6" localSheetId="8" hidden="1">#REF!</definedName>
    <definedName name="_6__123Graph_ACHART_6" hidden="1">#REF!</definedName>
    <definedName name="_60__123Graph_XCHART_6" localSheetId="8" hidden="1">#REF!</definedName>
    <definedName name="_60__123Graph_XCHART_6" hidden="1">#REF!</definedName>
    <definedName name="_61__123Graph_XCHART_7" localSheetId="8" hidden="1">#REF!</definedName>
    <definedName name="_61__123Graph_XCHART_7" hidden="1">#REF!</definedName>
    <definedName name="_62__123Graph_XCHART_8" localSheetId="8" hidden="1">#REF!</definedName>
    <definedName name="_62__123Graph_XCHART_8" hidden="1">#REF!</definedName>
    <definedName name="_63__123Graph_XCHART_9" localSheetId="8" hidden="1">#REF!</definedName>
    <definedName name="_63__123Graph_XCHART_9" hidden="1">#REF!</definedName>
    <definedName name="_7__123Graph_ACHART_7" localSheetId="8" hidden="1">#REF!</definedName>
    <definedName name="_7__123Graph_ACHART_7" hidden="1">#REF!</definedName>
    <definedName name="_8__123Graph_ACHART_8" localSheetId="8" hidden="1">#REF!</definedName>
    <definedName name="_8__123Graph_ACHART_8" hidden="1">#REF!</definedName>
    <definedName name="_9__123Graph_ACHART_9" localSheetId="8" hidden="1">#REF!</definedName>
    <definedName name="_9__123Graph_ACHART_9" hidden="1">#REF!</definedName>
    <definedName name="_Fill" localSheetId="8" hidden="1">#REF!</definedName>
    <definedName name="_Fill" localSheetId="4" hidden="1">#REF!</definedName>
    <definedName name="_Fill" localSheetId="3" hidden="1">#REF!</definedName>
    <definedName name="_Fill" hidden="1">#REF!</definedName>
    <definedName name="A" localSheetId="8">#REF!</definedName>
    <definedName name="A" localSheetId="0">#REF!</definedName>
    <definedName name="A" localSheetId="4">#REF!</definedName>
    <definedName name="A" localSheetId="3">#REF!</definedName>
    <definedName name="A">#REF!</definedName>
    <definedName name="aa" localSheetId="8">[1]Sub!#REF!</definedName>
    <definedName name="aa" localSheetId="4">[1]Sub!#REF!</definedName>
    <definedName name="aa" localSheetId="3">[2]Sub!#REF!</definedName>
    <definedName name="aa">[1]Sub!#REF!</definedName>
    <definedName name="aaa" localSheetId="8">{"Client Name or Project Name"}</definedName>
    <definedName name="aaa" localSheetId="5">{"Client Name or Project Name"}</definedName>
    <definedName name="aaa" localSheetId="0">{"Client Name or Project Name"}</definedName>
    <definedName name="aaa" localSheetId="4">{"Client Name or Project Name"}</definedName>
    <definedName name="aaa" localSheetId="3">{"Client Name or Project Name"}</definedName>
    <definedName name="aaa">{"Client Name or Project Name"}</definedName>
    <definedName name="All_InputSell" localSheetId="3">[3]Input_Allocate!$G$25:$G$54,[3]Input_Allocate!$I$25:$I$54,[3]Input_Allocate!$K$25:$M$54</definedName>
    <definedName name="All_InputSell">[4]Input_Allocate!$G$25:$G$54,[4]Input_Allocate!$I$25:$I$54,[4]Input_Allocate!$K$25:$M$54</definedName>
    <definedName name="AssBase_BaseYear" localSheetId="8">#REF!</definedName>
    <definedName name="AssBase_BaseYear" localSheetId="0">#REF!</definedName>
    <definedName name="AssBase_BaseYear" localSheetId="4">#REF!</definedName>
    <definedName name="AssBase_BaseYear" localSheetId="3">#REF!</definedName>
    <definedName name="AssBase_BaseYear">#REF!</definedName>
    <definedName name="AssBase_Case" localSheetId="8">#REF!</definedName>
    <definedName name="AssBase_Case" localSheetId="0">#REF!</definedName>
    <definedName name="AssBase_Case" localSheetId="4">#REF!</definedName>
    <definedName name="AssBase_Case" localSheetId="3">#REF!</definedName>
    <definedName name="AssBase_Case">#REF!</definedName>
    <definedName name="AssBase_Date" localSheetId="8">#REF!</definedName>
    <definedName name="AssBase_Date" localSheetId="0">#REF!</definedName>
    <definedName name="AssBase_Date" localSheetId="4">#REF!</definedName>
    <definedName name="AssBase_Date" localSheetId="3">#REF!</definedName>
    <definedName name="AssBase_Date">#REF!</definedName>
    <definedName name="AssBase_DisC" localSheetId="8">#REF!</definedName>
    <definedName name="AssBase_DisC" localSheetId="4">#REF!</definedName>
    <definedName name="AssBase_DisC" localSheetId="3">#REF!</definedName>
    <definedName name="AssBase_DisC">#REF!</definedName>
    <definedName name="AssBase_File" localSheetId="8">#REF!</definedName>
    <definedName name="AssBase_File" localSheetId="4">#REF!</definedName>
    <definedName name="AssBase_File" localSheetId="3">#REF!</definedName>
    <definedName name="AssBase_File">#REF!</definedName>
    <definedName name="B" localSheetId="8">#REF!</definedName>
    <definedName name="B" localSheetId="4">#REF!</definedName>
    <definedName name="B" localSheetId="3">#REF!</definedName>
    <definedName name="B">#REF!</definedName>
    <definedName name="ba" localSheetId="8">#REF!</definedName>
    <definedName name="ba" localSheetId="4">#REF!</definedName>
    <definedName name="ba" localSheetId="3">#REF!</definedName>
    <definedName name="ba">#REF!</definedName>
    <definedName name="bb" localSheetId="8">[1]Sub!#REF!</definedName>
    <definedName name="bb" localSheetId="4">[1]Sub!#REF!</definedName>
    <definedName name="bb" localSheetId="3">[2]Sub!#REF!</definedName>
    <definedName name="bb">[1]Sub!#REF!</definedName>
    <definedName name="BO_THONG_INDUSTRIAL_ZONE" localSheetId="8">#REF!</definedName>
    <definedName name="BO_THONG_INDUSTRIAL_ZONE" localSheetId="0">#REF!</definedName>
    <definedName name="BO_THONG_INDUSTRIAL_ZONE" localSheetId="4">#REF!</definedName>
    <definedName name="BO_THONG_INDUSTRIAL_ZONE" localSheetId="3">#REF!</definedName>
    <definedName name="BO_THONG_INDUSTRIAL_ZONE">#REF!</definedName>
    <definedName name="C_" localSheetId="8">#REF!</definedName>
    <definedName name="C_" localSheetId="0">#REF!</definedName>
    <definedName name="C_" localSheetId="4">#REF!</definedName>
    <definedName name="C_" localSheetId="3">#REF!</definedName>
    <definedName name="C_">#REF!</definedName>
    <definedName name="Cal_Inputdata" localSheetId="3">[3]Cal_Project!$D$3:$D$4,[3]Cal_Project!$D$6:$F$6,[3]Cal_Project!$D$7:$D$10,[3]Cal_Project!$D$12,[3]Cal_Project!$G$7:$G$8,[3]Cal_Project!$J$8:$J$9,[3]Cal_Project!$L$9:$L$11,[3]Cal_Project!$D$16:$I$45,[3]Cal_Project!$O$16:$AB$45,[3]Cal_Project!$AE$16:$AF$45,[3]Cal_Project!$AH$16:$AH$45</definedName>
    <definedName name="Cal_Inputdata">[4]Cal_Project!$D$3:$D$4,[4]Cal_Project!$D$6:$F$6,[4]Cal_Project!$D$7:$D$10,[4]Cal_Project!$D$12,[4]Cal_Project!$G$7:$G$8,[4]Cal_Project!$J$8:$J$9,[4]Cal_Project!$L$9:$L$11,[4]Cal_Project!$D$16:$I$45,[4]Cal_Project!$O$16:$AB$45,[4]Cal_Project!$AE$16:$AF$45,[4]Cal_Project!$AH$16:$AH$45</definedName>
    <definedName name="Cap_Case" localSheetId="8">#REF!</definedName>
    <definedName name="Cap_Case" localSheetId="0">#REF!</definedName>
    <definedName name="Cap_Case" localSheetId="4">#REF!</definedName>
    <definedName name="Cap_Case" localSheetId="3">#REF!</definedName>
    <definedName name="Cap_Case">#REF!</definedName>
    <definedName name="Cap_Date" localSheetId="8">#REF!</definedName>
    <definedName name="Cap_Date" localSheetId="0">#REF!</definedName>
    <definedName name="Cap_Date" localSheetId="4">#REF!</definedName>
    <definedName name="Cap_Date" localSheetId="3">#REF!</definedName>
    <definedName name="Cap_Date">#REF!</definedName>
    <definedName name="Cap_File" localSheetId="8">#REF!</definedName>
    <definedName name="Cap_File" localSheetId="0">#REF!</definedName>
    <definedName name="Cap_File" localSheetId="4">#REF!</definedName>
    <definedName name="Cap_File" localSheetId="3">#REF!</definedName>
    <definedName name="Cap_File">#REF!</definedName>
    <definedName name="Cap_Land" localSheetId="8">#REF!</definedName>
    <definedName name="Cap_Land" localSheetId="4">#REF!</definedName>
    <definedName name="Cap_Land" localSheetId="3">#REF!</definedName>
    <definedName name="Cap_Land">#REF!</definedName>
    <definedName name="Cap_PBYear" localSheetId="8">#REF!</definedName>
    <definedName name="Cap_PBYear" localSheetId="4">#REF!</definedName>
    <definedName name="Cap_PBYear" localSheetId="3">#REF!</definedName>
    <definedName name="Cap_PBYear">#REF!</definedName>
    <definedName name="Cap_PCOD" localSheetId="8">#REF!</definedName>
    <definedName name="Cap_PCOD" localSheetId="4">#REF!</definedName>
    <definedName name="Cap_PCOD" localSheetId="3">#REF!</definedName>
    <definedName name="Cap_PCOD">#REF!</definedName>
    <definedName name="Cap_PCode" localSheetId="8">#REF!</definedName>
    <definedName name="Cap_PCode" localSheetId="4">#REF!</definedName>
    <definedName name="Cap_PCode" localSheetId="3">#REF!</definedName>
    <definedName name="Cap_PCode">#REF!</definedName>
    <definedName name="Cap_PerDamLine" localSheetId="8">#REF!</definedName>
    <definedName name="Cap_PerDamLine" localSheetId="4">#REF!</definedName>
    <definedName name="Cap_PerDamLine" localSheetId="3">#REF!</definedName>
    <definedName name="Cap_PerDamLine">#REF!</definedName>
    <definedName name="Cap_PExc" localSheetId="8">#REF!</definedName>
    <definedName name="Cap_PExc" localSheetId="4">#REF!</definedName>
    <definedName name="Cap_PExc" localSheetId="3">#REF!</definedName>
    <definedName name="Cap_PExc">#REF!</definedName>
    <definedName name="Cap_PFYear" localSheetId="8">#REF!</definedName>
    <definedName name="Cap_PFYear" localSheetId="4">#REF!</definedName>
    <definedName name="Cap_PFYear" localSheetId="3">#REF!</definedName>
    <definedName name="Cap_PFYear">#REF!</definedName>
    <definedName name="Cap_PIDCC" localSheetId="8">#REF!</definedName>
    <definedName name="Cap_PIDCC" localSheetId="4">#REF!</definedName>
    <definedName name="Cap_PIDCC" localSheetId="3">#REF!</definedName>
    <definedName name="Cap_PIDCC">#REF!</definedName>
    <definedName name="Cap_PIDCF" localSheetId="8">#REF!</definedName>
    <definedName name="Cap_PIDCF" localSheetId="4">#REF!</definedName>
    <definedName name="Cap_PIDCF" localSheetId="3">#REF!</definedName>
    <definedName name="Cap_PIDCF">#REF!</definedName>
    <definedName name="Cap_PIDCL" localSheetId="8">#REF!</definedName>
    <definedName name="Cap_PIDCL" localSheetId="4">#REF!</definedName>
    <definedName name="Cap_PIDCL" localSheetId="3">#REF!</definedName>
    <definedName name="Cap_PIDCL">#REF!</definedName>
    <definedName name="Cap_PLYEscF" localSheetId="8">#REF!</definedName>
    <definedName name="Cap_PLYEscF" localSheetId="4">#REF!</definedName>
    <definedName name="Cap_PLYEscF" localSheetId="3">#REF!</definedName>
    <definedName name="Cap_PLYEscF">#REF!</definedName>
    <definedName name="Cap_PLYEscL" localSheetId="8">#REF!</definedName>
    <definedName name="Cap_PLYEscL" localSheetId="4">#REF!</definedName>
    <definedName name="Cap_PLYEscL" localSheetId="3">#REF!</definedName>
    <definedName name="Cap_PLYEscL">#REF!</definedName>
    <definedName name="Cap_PName" localSheetId="8">#REF!</definedName>
    <definedName name="Cap_PName" localSheetId="4">#REF!</definedName>
    <definedName name="Cap_PName" localSheetId="3">#REF!</definedName>
    <definedName name="Cap_PName">#REF!</definedName>
    <definedName name="Cap_PSYear" localSheetId="8">#REF!</definedName>
    <definedName name="Cap_PSYear" localSheetId="4">#REF!</definedName>
    <definedName name="Cap_PSYear" localSheetId="3">#REF!</definedName>
    <definedName name="Cap_PSYear">#REF!</definedName>
    <definedName name="Cap_ROW" localSheetId="8">#REF!</definedName>
    <definedName name="Cap_ROW" localSheetId="4">#REF!</definedName>
    <definedName name="Cap_ROW" localSheetId="3">#REF!</definedName>
    <definedName name="Cap_ROW">#REF!</definedName>
    <definedName name="Cap_Source" localSheetId="8">#REF!</definedName>
    <definedName name="Cap_Source" localSheetId="4">#REF!</definedName>
    <definedName name="Cap_Source" localSheetId="3">#REF!</definedName>
    <definedName name="Cap_Source">#REF!</definedName>
    <definedName name="Cap_SourceName" localSheetId="8">#REF!</definedName>
    <definedName name="Cap_SourceName" localSheetId="4">#REF!</definedName>
    <definedName name="Cap_SourceName" localSheetId="3">#REF!</definedName>
    <definedName name="Cap_SourceName">#REF!</definedName>
    <definedName name="Col_Dep" localSheetId="8">#REF!</definedName>
    <definedName name="Col_Dep" localSheetId="4">#REF!</definedName>
    <definedName name="Col_Dep" localSheetId="3">#REF!</definedName>
    <definedName name="Col_Dep">#REF!</definedName>
    <definedName name="Col_Eng" localSheetId="8">#REF!</definedName>
    <definedName name="Col_Eng" localSheetId="4">#REF!</definedName>
    <definedName name="Col_Eng" localSheetId="3">#REF!</definedName>
    <definedName name="Col_Eng">#REF!</definedName>
    <definedName name="Col_Ins" localSheetId="8">#REF!</definedName>
    <definedName name="Col_Ins" localSheetId="4">#REF!</definedName>
    <definedName name="Col_Ins" localSheetId="3">#REF!</definedName>
    <definedName name="Col_Ins">#REF!</definedName>
    <definedName name="Col_Month" localSheetId="8">#REF!</definedName>
    <definedName name="Col_Month" localSheetId="4">#REF!</definedName>
    <definedName name="Col_Month" localSheetId="3">#REF!</definedName>
    <definedName name="Col_Month">#REF!</definedName>
    <definedName name="Col_MW" localSheetId="8">#REF!</definedName>
    <definedName name="Col_MW" localSheetId="4">#REF!</definedName>
    <definedName name="Col_MW" localSheetId="3">#REF!</definedName>
    <definedName name="Col_MW">#REF!</definedName>
    <definedName name="Col_Not" localSheetId="8">#REF!</definedName>
    <definedName name="Col_Not" localSheetId="4">#REF!</definedName>
    <definedName name="Col_Not" localSheetId="3">#REF!</definedName>
    <definedName name="Col_Not">#REF!</definedName>
    <definedName name="Col_Note" localSheetId="8">#REF!</definedName>
    <definedName name="Col_Note" localSheetId="4">#REF!</definedName>
    <definedName name="Col_Note" localSheetId="3">#REF!</definedName>
    <definedName name="Col_Note">#REF!</definedName>
    <definedName name="Col_ower" localSheetId="8">#REF!</definedName>
    <definedName name="Col_ower" localSheetId="4">#REF!</definedName>
    <definedName name="Col_ower" localSheetId="3">#REF!</definedName>
    <definedName name="Col_ower">#REF!</definedName>
    <definedName name="Col_PF" localSheetId="8">#REF!</definedName>
    <definedName name="Col_PF" localSheetId="4">#REF!</definedName>
    <definedName name="Col_PF" localSheetId="3">#REF!</definedName>
    <definedName name="Col_PF">#REF!</definedName>
    <definedName name="Col_PT" localSheetId="8">#REF!</definedName>
    <definedName name="Col_PT" localSheetId="4">#REF!</definedName>
    <definedName name="Col_PT" localSheetId="3">#REF!</definedName>
    <definedName name="Col_PT">#REF!</definedName>
    <definedName name="Col_Rig" localSheetId="8">#REF!</definedName>
    <definedName name="Col_Rig" localSheetId="4">#REF!</definedName>
    <definedName name="Col_Rig" localSheetId="3">#REF!</definedName>
    <definedName name="Col_Rig">#REF!</definedName>
    <definedName name="Col_Sort" localSheetId="8">#REF!</definedName>
    <definedName name="Col_Sort" localSheetId="4">#REF!</definedName>
    <definedName name="Col_Sort" localSheetId="3">#REF!</definedName>
    <definedName name="Col_Sort">#REF!</definedName>
    <definedName name="Col_thai" localSheetId="8">#REF!</definedName>
    <definedName name="Col_thai" localSheetId="4">#REF!</definedName>
    <definedName name="Col_thai" localSheetId="3">#REF!</definedName>
    <definedName name="Col_thai">#REF!</definedName>
    <definedName name="Col_unit" localSheetId="8">#REF!</definedName>
    <definedName name="Col_unit" localSheetId="4">#REF!</definedName>
    <definedName name="Col_unit" localSheetId="3">#REF!</definedName>
    <definedName name="Col_unit">#REF!</definedName>
    <definedName name="Col_Year" localSheetId="8">#REF!</definedName>
    <definedName name="Col_Year" localSheetId="4">#REF!</definedName>
    <definedName name="Col_Year" localSheetId="3">#REF!</definedName>
    <definedName name="Col_Year">#REF!</definedName>
    <definedName name="CRUDE" localSheetId="3">[5]Assumptions!$C$12:$AQ$12</definedName>
    <definedName name="CRUDE">[6]Assumptions!$C$12:$AQ$12</definedName>
    <definedName name="CY" localSheetId="3">[7]Sheet3!$C$2</definedName>
    <definedName name="CY">[8]Sheet3!$C$2</definedName>
    <definedName name="D" localSheetId="8">#REF!</definedName>
    <definedName name="D" localSheetId="0">#REF!</definedName>
    <definedName name="D" localSheetId="4">#REF!</definedName>
    <definedName name="D" localSheetId="3">#REF!</definedName>
    <definedName name="D">#REF!</definedName>
    <definedName name="_xlnm.Database" localSheetId="8">#REF!</definedName>
    <definedName name="_xlnm.Database" localSheetId="0">#REF!</definedName>
    <definedName name="_xlnm.Database" localSheetId="4">#REF!</definedName>
    <definedName name="_xlnm.Database" localSheetId="3">#REF!</definedName>
    <definedName name="_xlnm.Database">#REF!</definedName>
    <definedName name="Depen_Data" localSheetId="8">#REF!</definedName>
    <definedName name="Depen_Data" localSheetId="0">#REF!</definedName>
    <definedName name="Depen_Data" localSheetId="4">#REF!</definedName>
    <definedName name="Depen_Data" localSheetId="3">#REF!</definedName>
    <definedName name="Depen_Data">#REF!</definedName>
    <definedName name="DumAll_Input" localSheetId="3">[3]Dum_AllocateIDC!$M$41:$O$41,[3]Dum_AllocateIDC!$N$43:$O$72,[3]Dum_AllocateIDC!$T$41:$V$41,[3]Dum_AllocateIDC!$U$43:$V$72,[3]Dum_AllocateIDC!$AA$41:$AC$41,[3]Dum_AllocateIDC!$AB$43:$AC$72,[3]Dum_AllocateIDC!$AH$41:$AJ$41,[3]Dum_AllocateIDC!$AI$43:$AJ$72,[3]Dum_AllocateIDC!$AO$41:$AQ$41,[3]Dum_AllocateIDC!$AP$43:$AQ$72,[3]Dum_AllocateIDC!$AV$41:$AX$41,[3]Dum_AllocateIDC!$AW$43:$AX$72,[3]Dum_AllocateIDC!$BC$41:$BE$41,[3]Dum_AllocateIDC!$BD$43:$BE$72,[3]Dum_AllocateIDC!$BJ$41:$BL$41,[3]Dum_AllocateIDC!$BK$43:$BL$72,[3]Dum_AllocateIDC!$BQ$41:$BS$41,[3]Dum_AllocateIDC!$BR$43:$BS$72</definedName>
    <definedName name="DumAll_Input">[4]Dum_AllocateIDC!$M$41:$O$41,[4]Dum_AllocateIDC!$N$43:$O$72,[4]Dum_AllocateIDC!$T$41:$V$41,[4]Dum_AllocateIDC!$U$43:$V$72,[4]Dum_AllocateIDC!$AA$41:$AC$41,[4]Dum_AllocateIDC!$AB$43:$AC$72,[4]Dum_AllocateIDC!$AH$41:$AJ$41,[4]Dum_AllocateIDC!$AI$43:$AJ$72,[4]Dum_AllocateIDC!$AO$41:$AQ$41,[4]Dum_AllocateIDC!$AP$43:$AQ$72,[4]Dum_AllocateIDC!$AV$41:$AX$41,[4]Dum_AllocateIDC!$AW$43:$AX$72,[4]Dum_AllocateIDC!$BC$41:$BE$41,[4]Dum_AllocateIDC!$BD$43:$BE$72,[4]Dum_AllocateIDC!$BJ$41:$BL$41,[4]Dum_AllocateIDC!$BK$43:$BL$72,[4]Dum_AllocateIDC!$BQ$41:$BS$41,[4]Dum_AllocateIDC!$BR$43:$BS$72</definedName>
    <definedName name="DumAll_Input1" localSheetId="3">[3]Dum_AllocateIDC!$AO$41:$AQ$41,[3]Dum_AllocateIDC!$AP$43:$AQ$72,[3]Dum_AllocateIDC!$AV$41:$AX$41,[3]Dum_AllocateIDC!$AW$43:$AX$72,[3]Dum_AllocateIDC!$BC$41:$BE$41,[3]Dum_AllocateIDC!$BD$43:$BE$72,[3]Dum_AllocateIDC!$BJ$41:$BL$41,[3]Dum_AllocateIDC!$BK$43:$BL$72,[3]Dum_AllocateIDC!$BQ$41:$BS$41,[3]Dum_AllocateIDC!$BR$43:$BS$72</definedName>
    <definedName name="DumAll_Input1">[4]Dum_AllocateIDC!$AO$41:$AQ$41,[4]Dum_AllocateIDC!$AP$43:$AQ$72,[4]Dum_AllocateIDC!$AV$41:$AX$41,[4]Dum_AllocateIDC!$AW$43:$AX$72,[4]Dum_AllocateIDC!$BC$41:$BE$41,[4]Dum_AllocateIDC!$BD$43:$BE$72,[4]Dum_AllocateIDC!$BJ$41:$BL$41,[4]Dum_AllocateIDC!$BK$43:$BL$72,[4]Dum_AllocateIDC!$BQ$41:$BS$41,[4]Dum_AllocateIDC!$BR$43:$BS$72</definedName>
    <definedName name="DumAll_Input2" localSheetId="3">[3]Dum_AllocateIDC!$BQ$41:$BS$41,[3]Dum_AllocateIDC!$BR$43:$BS$72,[3]Dum_AllocateIDC!$BX$41:$BZ$41,[3]Dum_AllocateIDC!$BY$43:$BZ$72,[3]Dum_AllocateIDC!$CE$41:$CG$41,[3]Dum_AllocateIDC!$CF$43:$CG$72,[3]Dum_AllocateIDC!$CL$41:$CN$41,[3]Dum_AllocateIDC!$CM$43:$CN$72,[3]Dum_AllocateIDC!$CS$41:$CU$41,[3]Dum_AllocateIDC!$CT$43:$CU$72</definedName>
    <definedName name="DumAll_Input2">[4]Dum_AllocateIDC!$BQ$41:$BS$41,[4]Dum_AllocateIDC!$BR$43:$BS$72,[4]Dum_AllocateIDC!$BX$41:$BZ$41,[4]Dum_AllocateIDC!$BY$43:$BZ$72,[4]Dum_AllocateIDC!$CE$41:$CG$41,[4]Dum_AllocateIDC!$CF$43:$CG$72,[4]Dum_AllocateIDC!$CL$41:$CN$41,[4]Dum_AllocateIDC!$CM$43:$CN$72,[4]Dum_AllocateIDC!$CS$41:$CU$41,[4]Dum_AllocateIDC!$CT$43:$CU$72</definedName>
    <definedName name="DumAll_Input3" localSheetId="3">[3]Dum_AllocateIDC!$CS$41:$CU$41,[3]Dum_AllocateIDC!$CT$43:$CU$72,[3]Dum_AllocateIDC!$CZ$41:$DB$41,[3]Dum_AllocateIDC!$DA$43:$DB$72,[3]Dum_AllocateIDC!$DG$41:$DI$41,[3]Dum_AllocateIDC!$DH$43:$DI$72,[3]Dum_AllocateIDC!$DN$41:$DP$41,[3]Dum_AllocateIDC!$DO$43:$DP$72</definedName>
    <definedName name="DumAll_Input3">[4]Dum_AllocateIDC!$CS$41:$CU$41,[4]Dum_AllocateIDC!$CT$43:$CU$72,[4]Dum_AllocateIDC!$CZ$41:$DB$41,[4]Dum_AllocateIDC!$DA$43:$DB$72,[4]Dum_AllocateIDC!$DG$41:$DI$41,[4]Dum_AllocateIDC!$DH$43:$DI$72,[4]Dum_AllocateIDC!$DN$41:$DP$41,[4]Dum_AllocateIDC!$DO$43:$DP$72</definedName>
    <definedName name="DumAll_Input4" localSheetId="3">[3]Dum_AllocateIDC!$DU$41:$DW$41,[3]Dum_AllocateIDC!$DV$43:$DW$72,[3]Dum_AllocateIDC!$EB$41:$ED$41,[3]Dum_AllocateIDC!$EC$43:$ED$72,[3]Dum_AllocateIDC!$EI$41:$EK$41,[3]Dum_AllocateIDC!$EJ$43:$EK$72,[3]Dum_AllocateIDC!$EP$41:$ER$41,[3]Dum_AllocateIDC!$EQ$43:$ER$72</definedName>
    <definedName name="DumAll_Input4">[4]Dum_AllocateIDC!$DU$41:$DW$41,[4]Dum_AllocateIDC!$DV$43:$DW$72,[4]Dum_AllocateIDC!$EB$41:$ED$41,[4]Dum_AllocateIDC!$EC$43:$ED$72,[4]Dum_AllocateIDC!$EI$41:$EK$41,[4]Dum_AllocateIDC!$EJ$43:$EK$72,[4]Dum_AllocateIDC!$EP$41:$ER$41,[4]Dum_AllocateIDC!$EQ$43:$ER$72</definedName>
    <definedName name="DumAll_Input5" localSheetId="3">[3]Dum_AllocateIDC!$EW$41:$EY$41,[3]Dum_AllocateIDC!$EX$43:$EY$72,[3]Dum_AllocateIDC!$FD$41:$FF$41,[3]Dum_AllocateIDC!$FE$43:$FF$72,[3]Dum_AllocateIDC!$FK$41:$FM$41,[3]Dum_AllocateIDC!$FL$43:$FM$72,[3]Dum_AllocateIDC!$FR$41:$FT$41,[3]Dum_AllocateIDC!$FS$43:$FT$72</definedName>
    <definedName name="DumAll_Input5">[4]Dum_AllocateIDC!$EW$41:$EY$41,[4]Dum_AllocateIDC!$EX$43:$EY$72,[4]Dum_AllocateIDC!$FD$41:$FF$41,[4]Dum_AllocateIDC!$FE$43:$FF$72,[4]Dum_AllocateIDC!$FK$41:$FM$41,[4]Dum_AllocateIDC!$FL$43:$FM$72,[4]Dum_AllocateIDC!$FR$41:$FT$41,[4]Dum_AllocateIDC!$FS$43:$FT$72</definedName>
    <definedName name="DumAll_Input6" localSheetId="3">[3]Dum_AllocateIDC!$FY$41:$GA$41,[3]Dum_AllocateIDC!$FZ$43:$GA$72,[3]Dum_AllocateIDC!$GF$41:$GH$41,[3]Dum_AllocateIDC!$GG$43:$GH$72,[3]Dum_AllocateIDC!$GM$41:$GO$41,[3]Dum_AllocateIDC!$GN$43:$GO$72,[3]Dum_AllocateIDC!$GT$41:$GV$41,[3]Dum_AllocateIDC!$GU$43:$GV$72</definedName>
    <definedName name="DumAll_Input6">[4]Dum_AllocateIDC!$FY$41:$GA$41,[4]Dum_AllocateIDC!$FZ$43:$GA$72,[4]Dum_AllocateIDC!$GF$41:$GH$41,[4]Dum_AllocateIDC!$GG$43:$GH$72,[4]Dum_AllocateIDC!$GM$41:$GO$41,[4]Dum_AllocateIDC!$GN$43:$GO$72,[4]Dum_AllocateIDC!$GT$41:$GV$41,[4]Dum_AllocateIDC!$GU$43:$GV$72</definedName>
    <definedName name="DumAll_Input7" localSheetId="3">[3]Dum_AllocateIDC!$HA$41:$HC$41,[3]Dum_AllocateIDC!$HB$43:$HC$72,[3]Dum_AllocateIDC!$HH$41:$HJ$41,[3]Dum_AllocateIDC!$HI$43:$HI$72,[3]Dum_AllocateIDC!$HI$72,[3]Dum_AllocateIDC!$HJ$43:$HJ$72</definedName>
    <definedName name="DumAll_Input7">[4]Dum_AllocateIDC!$HA$41:$HC$41,[4]Dum_AllocateIDC!$HB$43:$HC$72,[4]Dum_AllocateIDC!$HH$41:$HJ$41,[4]Dum_AllocateIDC!$HI$43:$HI$72,[4]Dum_AllocateIDC!$HI$72,[4]Dum_AllocateIDC!$HJ$43:$HJ$72</definedName>
    <definedName name="e" localSheetId="8" hidden="1">#REF!</definedName>
    <definedName name="E" localSheetId="0">#REF!</definedName>
    <definedName name="E" localSheetId="4">#REF!</definedName>
    <definedName name="E" localSheetId="3">#REF!</definedName>
    <definedName name="e" hidden="1">#REF!</definedName>
    <definedName name="ExchangeRate" localSheetId="3">'[9]Heating Value'!$C$23</definedName>
    <definedName name="ExchangeRate">'[10]Heating Value'!$C$23</definedName>
    <definedName name="Fin_Year" localSheetId="8">#REF!</definedName>
    <definedName name="Fin_Year" localSheetId="0">#REF!</definedName>
    <definedName name="Fin_Year" localSheetId="4">#REF!</definedName>
    <definedName name="Fin_Year" localSheetId="3">#REF!</definedName>
    <definedName name="Fin_Year">#REF!</definedName>
    <definedName name="firm_fuletype" localSheetId="3">'[11]dum-sheet'!$B$3:$B$12</definedName>
    <definedName name="firm_fuletype">'[12]dum-sheet'!$B$3:$B$12</definedName>
    <definedName name="Fix_PIDCC" localSheetId="8">[13]FixCost!#REF!</definedName>
    <definedName name="Fix_PIDCC" localSheetId="0">[13]FixCost!#REF!</definedName>
    <definedName name="Fix_PIDCC" localSheetId="4">[13]FixCost!#REF!</definedName>
    <definedName name="Fix_PIDCC" localSheetId="3">[14]FixCost!#REF!</definedName>
    <definedName name="Fix_PIDCC">[13]FixCost!#REF!</definedName>
    <definedName name="Fix_PIDCF" localSheetId="8">[13]FixCost!#REF!</definedName>
    <definedName name="Fix_PIDCF" localSheetId="0">[13]FixCost!#REF!</definedName>
    <definedName name="Fix_PIDCF" localSheetId="4">[13]FixCost!#REF!</definedName>
    <definedName name="Fix_PIDCF" localSheetId="3">[14]FixCost!#REF!</definedName>
    <definedName name="Fix_PIDCF">[13]FixCost!#REF!</definedName>
    <definedName name="Fix_PIDCL" localSheetId="8">[13]FixCost!#REF!</definedName>
    <definedName name="Fix_PIDCL" localSheetId="0">[13]FixCost!#REF!</definedName>
    <definedName name="Fix_PIDCL" localSheetId="4">[13]FixCost!#REF!</definedName>
    <definedName name="Fix_PIDCL" localSheetId="3">[14]FixCost!#REF!</definedName>
    <definedName name="Fix_PIDCL">[13]FixCost!#REF!</definedName>
    <definedName name="Fix_PLYEscF" localSheetId="8">[13]FixCost!#REF!</definedName>
    <definedName name="Fix_PLYEscF" localSheetId="0">[13]FixCost!#REF!</definedName>
    <definedName name="Fix_PLYEscF" localSheetId="4">[13]FixCost!#REF!</definedName>
    <definedName name="Fix_PLYEscF" localSheetId="3">[14]FixCost!#REF!</definedName>
    <definedName name="Fix_PLYEscF">[13]FixCost!#REF!</definedName>
    <definedName name="Fix_PLYEscL" localSheetId="8">[13]FixCost!#REF!</definedName>
    <definedName name="Fix_PLYEscL" localSheetId="4">[13]FixCost!#REF!</definedName>
    <definedName name="Fix_PLYEscL" localSheetId="3">[14]FixCost!#REF!</definedName>
    <definedName name="Fix_PLYEscL">[13]FixCost!#REF!</definedName>
    <definedName name="FO_ASP" localSheetId="3">[5]Assumptions!$C$8:$AQ$8</definedName>
    <definedName name="FO_ASP">[6]Assumptions!$C$8:$AQ$8</definedName>
    <definedName name="FO_SPOT" localSheetId="3">[5]Assumptions!$C$9:$AQ$9</definedName>
    <definedName name="FO_SPOT">[6]Assumptions!$C$9:$AQ$9</definedName>
    <definedName name="Fuel1" localSheetId="8">#REF!</definedName>
    <definedName name="Fuel1" localSheetId="0">#REF!</definedName>
    <definedName name="Fuel1" localSheetId="4">#REF!</definedName>
    <definedName name="Fuel1" localSheetId="3">#REF!</definedName>
    <definedName name="Fuel1">#REF!</definedName>
    <definedName name="Fuel2" localSheetId="8">#REF!</definedName>
    <definedName name="Fuel2" localSheetId="0">#REF!</definedName>
    <definedName name="Fuel2" localSheetId="4">#REF!</definedName>
    <definedName name="Fuel2" localSheetId="3">#REF!</definedName>
    <definedName name="Fuel2">#REF!</definedName>
    <definedName name="FX" localSheetId="3">[5]Assumptions!$C$6:$AQ$6</definedName>
    <definedName name="FX">[6]Assumptions!$C$6:$AQ$6</definedName>
    <definedName name="Heating" localSheetId="8">#REF!</definedName>
    <definedName name="Heating" localSheetId="0">#REF!</definedName>
    <definedName name="Heating" localSheetId="4">#REF!</definedName>
    <definedName name="Heating" localSheetId="3">#REF!</definedName>
    <definedName name="Heating">#REF!</definedName>
    <definedName name="Htable_e" localSheetId="8">#REF!</definedName>
    <definedName name="Htable_e" localSheetId="0">#REF!</definedName>
    <definedName name="Htable_e" localSheetId="4">#REF!</definedName>
    <definedName name="Htable_e" localSheetId="3">#REF!</definedName>
    <definedName name="Htable_e">#REF!</definedName>
    <definedName name="Htable_t" localSheetId="8">#REF!</definedName>
    <definedName name="Htable_t" localSheetId="0">#REF!</definedName>
    <definedName name="Htable_t" localSheetId="4">#REF!</definedName>
    <definedName name="Htable_t" localSheetId="3">#REF!</definedName>
    <definedName name="Htable_t">#REF!</definedName>
    <definedName name="INFLATION" localSheetId="3">[5]Assumptions!$C$7:$AQ$7</definedName>
    <definedName name="INFLATION">[6]Assumptions!$C$7:$AQ$7</definedName>
    <definedName name="Link" localSheetId="3">[15]MainMenu!$B$30</definedName>
    <definedName name="Link">[16]MainMenu!$B$30</definedName>
    <definedName name="Load_F" localSheetId="8">#REF!</definedName>
    <definedName name="Load_F" localSheetId="0">#REF!</definedName>
    <definedName name="Load_F" localSheetId="4">#REF!</definedName>
    <definedName name="Load_F" localSheetId="3">#REF!</definedName>
    <definedName name="Load_F">#REF!</definedName>
    <definedName name="MaxRunYear" localSheetId="8">#REF!</definedName>
    <definedName name="MaxRunYear" localSheetId="0">#REF!</definedName>
    <definedName name="MaxRunYear" localSheetId="4">#REF!</definedName>
    <definedName name="MaxRunYear" localSheetId="3">#REF!</definedName>
    <definedName name="MaxRunYear">#REF!</definedName>
    <definedName name="MinRunYear" localSheetId="8">#REF!</definedName>
    <definedName name="MinRunYear" localSheetId="0">#REF!</definedName>
    <definedName name="MinRunYear" localSheetId="4">#REF!</definedName>
    <definedName name="MinRunYear" localSheetId="3">#REF!</definedName>
    <definedName name="MinRunYear">#REF!</definedName>
    <definedName name="Month_index" localSheetId="3">[17]Dum!$A$1:$B$12</definedName>
    <definedName name="Month_index">[18]Dum!$A$1:$B$12</definedName>
    <definedName name="N" localSheetId="8">#REF!</definedName>
    <definedName name="N" localSheetId="0">#REF!</definedName>
    <definedName name="N" localSheetId="4">#REF!</definedName>
    <definedName name="N" localSheetId="3">#REF!</definedName>
    <definedName name="N">#REF!</definedName>
    <definedName name="NameFuel" localSheetId="8">[19]GeneralData!#REF!</definedName>
    <definedName name="NameFuel" localSheetId="4">[19]GeneralData!#REF!</definedName>
    <definedName name="NameFuel" localSheetId="3">[20]GeneralData!#REF!</definedName>
    <definedName name="NameFuel">[19]GeneralData!#REF!</definedName>
    <definedName name="NameMonth" localSheetId="3">[17]Dum!$A$1:$A$12</definedName>
    <definedName name="NameMonth">[18]Dum!$A$1:$A$12</definedName>
    <definedName name="NE" localSheetId="8">#REF!</definedName>
    <definedName name="NE" localSheetId="0">#REF!</definedName>
    <definedName name="NE" localSheetId="4">#REF!</definedName>
    <definedName name="NE" localSheetId="3">#REF!</definedName>
    <definedName name="NE">#REF!</definedName>
    <definedName name="Note_Case" localSheetId="8">#REF!</definedName>
    <definedName name="Note_Case" localSheetId="0">#REF!</definedName>
    <definedName name="Note_Case" localSheetId="4">#REF!</definedName>
    <definedName name="Note_Case" localSheetId="3">#REF!</definedName>
    <definedName name="Note_Case">#REF!</definedName>
    <definedName name="Note_Date" localSheetId="8">#REF!</definedName>
    <definedName name="Note_Date" localSheetId="0">#REF!</definedName>
    <definedName name="Note_Date" localSheetId="4">#REF!</definedName>
    <definedName name="Note_Date" localSheetId="3">#REF!</definedName>
    <definedName name="Note_Date">#REF!</definedName>
    <definedName name="Note_File" localSheetId="8">#REF!</definedName>
    <definedName name="Note_File" localSheetId="4">#REF!</definedName>
    <definedName name="Note_File" localSheetId="3">#REF!</definedName>
    <definedName name="Note_File">#REF!</definedName>
    <definedName name="Note_PDP" localSheetId="8">#REF!</definedName>
    <definedName name="Note_PDP" localSheetId="4">#REF!</definedName>
    <definedName name="Note_PDP" localSheetId="3">#REF!</definedName>
    <definedName name="Note_PDP">#REF!</definedName>
    <definedName name="Note_PrintDate" localSheetId="8">#REF!</definedName>
    <definedName name="Note_PrintDate" localSheetId="4">#REF!</definedName>
    <definedName name="Note_PrintDate" localSheetId="3">#REF!</definedName>
    <definedName name="Note_PrintDate">#REF!</definedName>
    <definedName name="PDP_Name" localSheetId="8">#REF!</definedName>
    <definedName name="PDP_Name" localSheetId="4">#REF!</definedName>
    <definedName name="PDP_Name" localSheetId="3">#REF!</definedName>
    <definedName name="PDP_Name">#REF!</definedName>
    <definedName name="Peak_Data" localSheetId="8">#REF!</definedName>
    <definedName name="Peak_Data" localSheetId="4">#REF!</definedName>
    <definedName name="Peak_Data" localSheetId="3">#REF!</definedName>
    <definedName name="Peak_Data">#REF!</definedName>
    <definedName name="Peak_Hydro" localSheetId="8">#REF!</definedName>
    <definedName name="Peak_Hydro" localSheetId="4">#REF!</definedName>
    <definedName name="Peak_Hydro" localSheetId="3">#REF!</definedName>
    <definedName name="Peak_Hydro">#REF!</definedName>
    <definedName name="Peak_PDP" localSheetId="8">#REF!</definedName>
    <definedName name="Peak_PDP" localSheetId="4">#REF!</definedName>
    <definedName name="Peak_PDP" localSheetId="3">#REF!</definedName>
    <definedName name="Peak_PDP">#REF!</definedName>
    <definedName name="planttype" localSheetId="3">'[11]dum-sheet'!$C$3:$C$6</definedName>
    <definedName name="planttype">'[12]dum-sheet'!$C$3:$C$6</definedName>
    <definedName name="Portion" localSheetId="8">[19]GeneralData!#REF!</definedName>
    <definedName name="Portion" localSheetId="0">[19]GeneralData!#REF!</definedName>
    <definedName name="Portion" localSheetId="4">[19]GeneralData!#REF!</definedName>
    <definedName name="Portion" localSheetId="3">[20]GeneralData!#REF!</definedName>
    <definedName name="Portion">[19]GeneralData!#REF!</definedName>
    <definedName name="_xlnm.Print_Area" localSheetId="8">DCs_Mar!$A$1:$AK$52,DCs_Mar!$A$55:$AK$101,DCs_Mar!#REF!</definedName>
    <definedName name="_xlnm.Print_Area" localSheetId="0">Sol!$A$1:$S$50</definedName>
    <definedName name="_xlnm.Print_Area" localSheetId="4">'พยากรณ์ MM'!$A$1:$X$8</definedName>
    <definedName name="_xlnm.Print_Area" localSheetId="3">'พยากรณ์ Thaioil'!#REF!</definedName>
    <definedName name="Print_Area_MI" localSheetId="8">#REF!</definedName>
    <definedName name="Print_Area_MI" localSheetId="0">#REF!</definedName>
    <definedName name="Print_Area_MI" localSheetId="4">#REF!</definedName>
    <definedName name="Print_Area_MI" localSheetId="3">#REF!</definedName>
    <definedName name="Print_Area_MI">#REF!</definedName>
    <definedName name="_xlnm.Print_Titles" localSheetId="8">DCs_Mar!$1:$2</definedName>
    <definedName name="proj" localSheetId="8">{"Client Name or Project Name"}</definedName>
    <definedName name="proj" localSheetId="5">{"Client Name or Project Name"}</definedName>
    <definedName name="proj" localSheetId="0">{"Client Name or Project Name"}</definedName>
    <definedName name="proj" localSheetId="4">{"Client Name or Project Name"}</definedName>
    <definedName name="proj" localSheetId="3">{"Client Name or Project Name"}</definedName>
    <definedName name="proj">{"Client Name or Project Name"}</definedName>
    <definedName name="Proj_Sell" localSheetId="8">#REF!</definedName>
    <definedName name="Proj_Sell" localSheetId="4">#REF!</definedName>
    <definedName name="Proj_Sell" localSheetId="3">#REF!</definedName>
    <definedName name="Proj_Sell">#REF!</definedName>
    <definedName name="ProjectName" localSheetId="8">{"Client Name or Project Name"}</definedName>
    <definedName name="ProjectName" localSheetId="5">{"Client Name or Project Name"}</definedName>
    <definedName name="ProjectName" localSheetId="0">{"Client Name or Project Name"}</definedName>
    <definedName name="ProjectName" localSheetId="4">{"Client Name or Project Name"}</definedName>
    <definedName name="ProjectName" localSheetId="3">{"Client Name or Project Name"}</definedName>
    <definedName name="ProjectName">{"Client Name or Project Name"}</definedName>
    <definedName name="ProjName" localSheetId="8">{"Client Name or Project Name"}</definedName>
    <definedName name="ProjName" localSheetId="5">{"Client Name or Project Name"}</definedName>
    <definedName name="ProjName" localSheetId="0">{"Client Name or Project Name"}</definedName>
    <definedName name="ProjName" localSheetId="4">{"Client Name or Project Name"}</definedName>
    <definedName name="ProjName" localSheetId="3">{"Client Name or Project Name"}</definedName>
    <definedName name="ProjName">{"Client Name or Project Name"}</definedName>
    <definedName name="ProName" localSheetId="8">{"Client Name or Project Name"}</definedName>
    <definedName name="ProName" localSheetId="5">{"Client Name or Project Name"}</definedName>
    <definedName name="ProName" localSheetId="0">{"Client Name or Project Name"}</definedName>
    <definedName name="ProName" localSheetId="4">{"Client Name or Project Name"}</definedName>
    <definedName name="ProName" localSheetId="3">{"Client Name or Project Name"}</definedName>
    <definedName name="ProName">{"Client Name or Project Name"}</definedName>
    <definedName name="PY" localSheetId="3">[7]Sheet3!$C$3</definedName>
    <definedName name="PY">[8]Sheet3!$C$3</definedName>
    <definedName name="q" localSheetId="8" hidden="1">#REF!</definedName>
    <definedName name="q" localSheetId="0" hidden="1">#REF!</definedName>
    <definedName name="q" localSheetId="4" hidden="1">#REF!</definedName>
    <definedName name="q" localSheetId="3" hidden="1">#REF!</definedName>
    <definedName name="q" hidden="1">#REF!</definedName>
    <definedName name="Region_Var" localSheetId="8">#REF!</definedName>
    <definedName name="Region_Var" localSheetId="0">#REF!</definedName>
    <definedName name="Region_Var" localSheetId="4">#REF!</definedName>
    <definedName name="Region_Var" localSheetId="3">#REF!</definedName>
    <definedName name="Region_Var">#REF!</definedName>
    <definedName name="RegionOrALL" localSheetId="8">#REF!</definedName>
    <definedName name="RegionOrALL" localSheetId="0">#REF!</definedName>
    <definedName name="RegionOrALL" localSheetId="4">#REF!</definedName>
    <definedName name="RegionOrALL" localSheetId="3">#REF!</definedName>
    <definedName name="RegionOrALL">#REF!</definedName>
    <definedName name="RepAll_SumAllIDC" localSheetId="8">[4]Report_AllIDC!#REF!</definedName>
    <definedName name="RepAll_SumAllIDC" localSheetId="0">[4]Report_AllIDC!#REF!</definedName>
    <definedName name="RepAll_SumAllIDC" localSheetId="4">[4]Report_AllIDC!#REF!</definedName>
    <definedName name="RepAll_SumAllIDC" localSheetId="3">[3]Report_AllIDC!#REF!</definedName>
    <definedName name="RepAll_SumAllIDC">[4]Report_AllIDC!#REF!</definedName>
    <definedName name="Res_Col_DepenMW" localSheetId="8">#REF!</definedName>
    <definedName name="Res_Col_DepenMW" localSheetId="0">#REF!</definedName>
    <definedName name="Res_Col_DepenMW" localSheetId="4">#REF!</definedName>
    <definedName name="Res_Col_DepenMW" localSheetId="3">#REF!</definedName>
    <definedName name="Res_Col_DepenMW">#REF!</definedName>
    <definedName name="Res_Col_InstallMW" localSheetId="8">#REF!</definedName>
    <definedName name="Res_Col_InstallMW" localSheetId="0">#REF!</definedName>
    <definedName name="Res_Col_InstallMW" localSheetId="4">#REF!</definedName>
    <definedName name="Res_Col_InstallMW" localSheetId="3">#REF!</definedName>
    <definedName name="Res_Col_InstallMW">#REF!</definedName>
    <definedName name="Res_Col_Month" localSheetId="8">#REF!</definedName>
    <definedName name="Res_Col_Month" localSheetId="0">#REF!</definedName>
    <definedName name="Res_Col_Month" localSheetId="4">#REF!</definedName>
    <definedName name="Res_Col_Month" localSheetId="3">#REF!</definedName>
    <definedName name="Res_Col_Month">#REF!</definedName>
    <definedName name="Res_Col_MW1" localSheetId="8">#REF!</definedName>
    <definedName name="Res_Col_MW1" localSheetId="4">#REF!</definedName>
    <definedName name="Res_Col_MW1" localSheetId="3">#REF!</definedName>
    <definedName name="Res_Col_MW1">#REF!</definedName>
    <definedName name="Res_Col_NumMonth" localSheetId="8">[21]RM_Th!#REF!</definedName>
    <definedName name="Res_Col_NumMonth" localSheetId="4">[21]RM_Th!#REF!</definedName>
    <definedName name="Res_Col_NumMonth" localSheetId="3">[22]RM_Th!#REF!</definedName>
    <definedName name="Res_Col_NumMonth">[21]RM_Th!#REF!</definedName>
    <definedName name="Res_Col_PeakMW" localSheetId="8">#REF!</definedName>
    <definedName name="Res_Col_PeakMW" localSheetId="0">#REF!</definedName>
    <definedName name="Res_Col_PeakMW" localSheetId="4">#REF!</definedName>
    <definedName name="Res_Col_PeakMW" localSheetId="3">#REF!</definedName>
    <definedName name="Res_Col_PeakMW">#REF!</definedName>
    <definedName name="Res_Col_Percent" localSheetId="8">#REF!</definedName>
    <definedName name="Res_Col_Percent" localSheetId="0">#REF!</definedName>
    <definedName name="Res_Col_Percent" localSheetId="4">#REF!</definedName>
    <definedName name="Res_Col_Percent" localSheetId="3">#REF!</definedName>
    <definedName name="Res_Col_Percent">#REF!</definedName>
    <definedName name="Res_Col_PlantName" localSheetId="8">#REF!</definedName>
    <definedName name="Res_Col_PlantName" localSheetId="0">#REF!</definedName>
    <definedName name="Res_Col_PlantName" localSheetId="4">#REF!</definedName>
    <definedName name="Res_Col_PlantName" localSheetId="3">#REF!</definedName>
    <definedName name="Res_Col_PlantName">#REF!</definedName>
    <definedName name="Res_Col_PlantNameThai" localSheetId="8">[21]RM_Th!#REF!</definedName>
    <definedName name="Res_Col_PlantNameThai" localSheetId="0">[21]RM_Th!#REF!</definedName>
    <definedName name="Res_Col_PlantNameThai" localSheetId="4">[21]RM_Th!#REF!</definedName>
    <definedName name="Res_Col_PlantNameThai" localSheetId="3">[22]RM_Th!#REF!</definedName>
    <definedName name="Res_Col_PlantNameThai">[21]RM_Th!#REF!</definedName>
    <definedName name="Res_Col_RatedMW" localSheetId="8">#REF!</definedName>
    <definedName name="Res_Col_RatedMW" localSheetId="0">#REF!</definedName>
    <definedName name="Res_Col_RatedMW" localSheetId="4">#REF!</definedName>
    <definedName name="Res_Col_RatedMW" localSheetId="3">#REF!</definedName>
    <definedName name="Res_Col_RatedMW">#REF!</definedName>
    <definedName name="Res_Col_ResMW" localSheetId="8">#REF!</definedName>
    <definedName name="Res_Col_ResMW" localSheetId="0">#REF!</definedName>
    <definedName name="Res_Col_ResMW" localSheetId="4">#REF!</definedName>
    <definedName name="Res_Col_ResMW" localSheetId="3">#REF!</definedName>
    <definedName name="Res_Col_ResMW">#REF!</definedName>
    <definedName name="Res_Col_Start" localSheetId="8">#REF!</definedName>
    <definedName name="Res_Col_Start" localSheetId="0">#REF!</definedName>
    <definedName name="Res_Col_Start" localSheetId="4">#REF!</definedName>
    <definedName name="Res_Col_Start" localSheetId="3">#REF!</definedName>
    <definedName name="Res_Col_Start">#REF!</definedName>
    <definedName name="Res_Col_Unit" localSheetId="8">#REF!</definedName>
    <definedName name="Res_Col_Unit" localSheetId="4">#REF!</definedName>
    <definedName name="Res_Col_Unit" localSheetId="3">#REF!</definedName>
    <definedName name="Res_Col_Unit">#REF!</definedName>
    <definedName name="Res_Col_Year" localSheetId="8">#REF!</definedName>
    <definedName name="Res_Col_Year" localSheetId="4">#REF!</definedName>
    <definedName name="Res_Col_Year" localSheetId="3">#REF!</definedName>
    <definedName name="Res_Col_Year">#REF!</definedName>
    <definedName name="RSO_115" localSheetId="8">#REF!</definedName>
    <definedName name="RSO_115" localSheetId="4">#REF!</definedName>
    <definedName name="RSO_115" localSheetId="3">#REF!</definedName>
    <definedName name="RSO_115">#REF!</definedName>
    <definedName name="S" localSheetId="8">#REF!</definedName>
    <definedName name="S" localSheetId="4">#REF!</definedName>
    <definedName name="S" localSheetId="3">#REF!</definedName>
    <definedName name="S">#REF!</definedName>
    <definedName name="sds" localSheetId="8">#REF!</definedName>
    <definedName name="sds">#REF!</definedName>
    <definedName name="solver_corr" hidden="1">1</definedName>
    <definedName name="solver_eval" hidden="1">1</definedName>
    <definedName name="solver_nsim" hidden="1">1</definedName>
    <definedName name="solver_ntri" hidden="1">1000</definedName>
    <definedName name="solver_rgen" hidden="1">1</definedName>
    <definedName name="solver_rsmp" hidden="1">1</definedName>
    <definedName name="solver_seed" hidden="1">0</definedName>
    <definedName name="solver_strm" hidden="1">0</definedName>
    <definedName name="SPP" localSheetId="8">[19]GeneralData!#REF!</definedName>
    <definedName name="SPP" localSheetId="4">[19]GeneralData!#REF!</definedName>
    <definedName name="SPP" localSheetId="3">[20]GeneralData!#REF!</definedName>
    <definedName name="SPP">[19]GeneralData!#REF!</definedName>
    <definedName name="Start_Year" localSheetId="8">#REF!</definedName>
    <definedName name="Start_Year" localSheetId="0">#REF!</definedName>
    <definedName name="Start_Year" localSheetId="4">#REF!</definedName>
    <definedName name="Start_Year" localSheetId="3">#REF!</definedName>
    <definedName name="Start_Year">#REF!</definedName>
    <definedName name="Station" localSheetId="8">#REF!</definedName>
    <definedName name="Station" localSheetId="0">#REF!</definedName>
    <definedName name="Station" localSheetId="4">#REF!</definedName>
    <definedName name="Station" localSheetId="3">#REF!</definedName>
    <definedName name="Station">#REF!</definedName>
    <definedName name="Step_Month" localSheetId="3">[17]Dum!$I$3</definedName>
    <definedName name="Step_Month">[18]Dum!$I$3</definedName>
    <definedName name="Step_MW" localSheetId="3">[17]Dum!$H$3</definedName>
    <definedName name="Step_MW">[18]Dum!$H$3</definedName>
    <definedName name="Strat_Month" localSheetId="3">[17]Dum!$F$3</definedName>
    <definedName name="Strat_Month">[18]Dum!$F$3</definedName>
    <definedName name="Strat_MW" localSheetId="3">[17]Dum!$E$3</definedName>
    <definedName name="Strat_MW">[18]Dum!$E$3</definedName>
    <definedName name="Sum_Case" localSheetId="8">#REF!</definedName>
    <definedName name="Sum_Case" localSheetId="0">#REF!</definedName>
    <definedName name="Sum_Case" localSheetId="4">#REF!</definedName>
    <definedName name="Sum_Case" localSheetId="3">#REF!</definedName>
    <definedName name="Sum_Case">#REF!</definedName>
    <definedName name="Sum_Date" localSheetId="8">#REF!</definedName>
    <definedName name="Sum_Date" localSheetId="0">#REF!</definedName>
    <definedName name="Sum_Date" localSheetId="4">#REF!</definedName>
    <definedName name="Sum_Date" localSheetId="3">#REF!</definedName>
    <definedName name="Sum_Date">#REF!</definedName>
    <definedName name="Sum_DateNow" localSheetId="8">#REF!</definedName>
    <definedName name="Sum_DateNow" localSheetId="0">#REF!</definedName>
    <definedName name="Sum_DateNow" localSheetId="4">#REF!</definedName>
    <definedName name="Sum_DateNow" localSheetId="3">#REF!</definedName>
    <definedName name="Sum_DateNow">#REF!</definedName>
    <definedName name="Sum_MaxYear" localSheetId="8">#REF!</definedName>
    <definedName name="Sum_MaxYear" localSheetId="4">#REF!</definedName>
    <definedName name="Sum_MaxYear" localSheetId="3">#REF!</definedName>
    <definedName name="Sum_MaxYear">#REF!</definedName>
    <definedName name="Sum_MinYear" localSheetId="8">#REF!</definedName>
    <definedName name="Sum_MinYear" localSheetId="4">#REF!</definedName>
    <definedName name="Sum_MinYear" localSheetId="3">#REF!</definedName>
    <definedName name="Sum_MinYear">#REF!</definedName>
    <definedName name="SumFC_True" localSheetId="8">#REF!</definedName>
    <definedName name="SumFC_True" localSheetId="4">#REF!</definedName>
    <definedName name="SumFC_True" localSheetId="3">#REF!</definedName>
    <definedName name="SumFC_True">#REF!</definedName>
    <definedName name="SumLC_True" localSheetId="8">#REF!</definedName>
    <definedName name="SumLC_True" localSheetId="4">#REF!</definedName>
    <definedName name="SumLC_True" localSheetId="3">#REF!</definedName>
    <definedName name="SumLC_True">#REF!</definedName>
    <definedName name="SumTO_True" localSheetId="8">#REF!</definedName>
    <definedName name="SumTO_True" localSheetId="4">#REF!</definedName>
    <definedName name="SumTO_True" localSheetId="3">#REF!</definedName>
    <definedName name="SumTO_True">#REF!</definedName>
    <definedName name="Table_NESDB" localSheetId="8">#REF!</definedName>
    <definedName name="Table_NESDB" localSheetId="4">#REF!</definedName>
    <definedName name="Table_NESDB" localSheetId="3">#REF!</definedName>
    <definedName name="Table_NESDB">#REF!</definedName>
    <definedName name="TypePlant">#N/A</definedName>
    <definedName name="Unit_Sum" localSheetId="8">#REF!</definedName>
    <definedName name="Unit_Sum" localSheetId="0">#REF!</definedName>
    <definedName name="Unit_Sum" localSheetId="4">#REF!</definedName>
    <definedName name="Unit_Sum" localSheetId="3">#REF!</definedName>
    <definedName name="Unit_Sum">#REF!</definedName>
    <definedName name="w" localSheetId="8" hidden="1">#REF!</definedName>
    <definedName name="w" localSheetId="0" hidden="1">#REF!</definedName>
    <definedName name="w" localSheetId="4" hidden="1">#REF!</definedName>
    <definedName name="w" localSheetId="3" hidden="1">#REF!</definedName>
    <definedName name="w" hidden="1">#REF!</definedName>
    <definedName name="x" localSheetId="8" hidden="1">#REF!</definedName>
    <definedName name="x" localSheetId="0" hidden="1">#REF!</definedName>
    <definedName name="x" localSheetId="4" hidden="1">#REF!</definedName>
    <definedName name="x" localSheetId="3" hidden="1">#REF!</definedName>
    <definedName name="x" hidden="1">#REF!</definedName>
    <definedName name="xxx" localSheetId="8" hidden="1">#REF!</definedName>
    <definedName name="xxx" localSheetId="4" hidden="1">#REF!</definedName>
    <definedName name="xxx" localSheetId="3" hidden="1">#REF!</definedName>
    <definedName name="xxx" hidden="1">#REF!</definedName>
    <definedName name="z" localSheetId="8" hidden="1">#REF!</definedName>
    <definedName name="z" localSheetId="4" hidden="1">#REF!</definedName>
    <definedName name="z" localSheetId="3" hidden="1">#REF!</definedName>
    <definedName name="z" hidden="1">#REF!</definedName>
    <definedName name="zz" localSheetId="8" hidden="1">#REF!</definedName>
    <definedName name="zz" localSheetId="4" hidden="1">#REF!</definedName>
    <definedName name="zz" localSheetId="3" hidden="1">#REF!</definedName>
    <definedName name="zz" hidden="1">#REF!</definedName>
    <definedName name="zzz" localSheetId="8" hidden="1">#REF!</definedName>
    <definedName name="zzz" localSheetId="4" hidden="1">#REF!</definedName>
    <definedName name="zzz" localSheetId="3" hidden="1">#REF!</definedName>
    <definedName name="zzz" hidden="1">#REF!</definedName>
    <definedName name="ฟิ160" localSheetId="8">#REF!</definedName>
    <definedName name="ฟิ160" localSheetId="4">#REF!</definedName>
    <definedName name="ฟิ160" localSheetId="3">#REF!</definedName>
    <definedName name="ฟิ160">#REF!</definedName>
  </definedNames>
  <calcPr calcId="191029"/>
</workbook>
</file>

<file path=xl/calcChain.xml><?xml version="1.0" encoding="utf-8"?>
<calcChain xmlns="http://schemas.openxmlformats.org/spreadsheetml/2006/main">
  <c r="Y75" i="15" l="1"/>
  <c r="Y71" i="15"/>
  <c r="AY67" i="15"/>
  <c r="AX67" i="15"/>
  <c r="AW67" i="15"/>
  <c r="AV67" i="15"/>
  <c r="AU67" i="15"/>
  <c r="AT67" i="15"/>
  <c r="AS67" i="15"/>
  <c r="AR67" i="15"/>
  <c r="AQ67" i="15"/>
  <c r="AP67" i="15"/>
  <c r="AO67" i="15"/>
  <c r="AN67" i="15"/>
  <c r="AM67" i="15"/>
  <c r="AL67" i="15"/>
  <c r="AK67" i="15"/>
  <c r="AJ67" i="15"/>
  <c r="AI67" i="15"/>
  <c r="AH67" i="15"/>
  <c r="AG67" i="15"/>
  <c r="AF67" i="15"/>
  <c r="AE67" i="15"/>
  <c r="AD67" i="15"/>
  <c r="AC67" i="15"/>
  <c r="AB67" i="15"/>
  <c r="AA67" i="15"/>
  <c r="Z67" i="15"/>
  <c r="Y67" i="15"/>
  <c r="Z43" i="15" l="1"/>
  <c r="AA43" i="15" s="1"/>
  <c r="AB43" i="15" s="1"/>
  <c r="AC43" i="15" s="1"/>
  <c r="AD43" i="15" s="1"/>
  <c r="AE43" i="15" s="1"/>
  <c r="AF43" i="15" s="1"/>
  <c r="AG43" i="15" s="1"/>
  <c r="AH43" i="15" s="1"/>
  <c r="AI43" i="15" s="1"/>
  <c r="AJ43" i="15" s="1"/>
  <c r="AK43" i="15" s="1"/>
  <c r="AL43" i="15" s="1"/>
  <c r="AM43" i="15" s="1"/>
  <c r="AN43" i="15" s="1"/>
  <c r="AO43" i="15" s="1"/>
  <c r="AP43" i="15" s="1"/>
  <c r="AQ43" i="15" s="1"/>
  <c r="AR43" i="15" s="1"/>
  <c r="AS43" i="15" s="1"/>
  <c r="AT43" i="15" s="1"/>
  <c r="AU43" i="15" s="1"/>
  <c r="AV43" i="15" s="1"/>
  <c r="AW43" i="15" s="1"/>
  <c r="AX43" i="15" s="1"/>
  <c r="AY43" i="15" s="1"/>
  <c r="Y43" i="15"/>
  <c r="X43" i="15"/>
  <c r="AJ2" i="15"/>
  <c r="AI2" i="15"/>
  <c r="AH2" i="15"/>
  <c r="AG2" i="15"/>
  <c r="AF2" i="15"/>
  <c r="AE2" i="15"/>
  <c r="AY377" i="15" l="1"/>
  <c r="AX377" i="15"/>
  <c r="AW377" i="15"/>
  <c r="AV377" i="15"/>
  <c r="AU377" i="15"/>
  <c r="AT377" i="15"/>
  <c r="AS377" i="15"/>
  <c r="AR377" i="15"/>
  <c r="AQ377" i="15"/>
  <c r="AP377" i="15"/>
  <c r="AO377" i="15"/>
  <c r="AN377" i="15"/>
  <c r="AM377" i="15"/>
  <c r="AL377" i="15"/>
  <c r="AK377" i="15"/>
  <c r="AJ377" i="15"/>
  <c r="AI377" i="15"/>
  <c r="AH377" i="15"/>
  <c r="AG377" i="15"/>
  <c r="AF377" i="15"/>
  <c r="AE377" i="15"/>
  <c r="AD377" i="15"/>
  <c r="AC377" i="15"/>
  <c r="AB377" i="15"/>
  <c r="AA377" i="15"/>
  <c r="Z377" i="15"/>
  <c r="Y377" i="15"/>
  <c r="X377" i="15"/>
  <c r="W377" i="15"/>
  <c r="V377" i="15"/>
  <c r="U377" i="15"/>
  <c r="T377" i="15"/>
  <c r="S377" i="15"/>
  <c r="R377" i="15"/>
  <c r="Q377" i="15"/>
  <c r="P377" i="15"/>
  <c r="O377" i="15"/>
  <c r="N377" i="15"/>
  <c r="M377" i="15"/>
  <c r="L377" i="15"/>
  <c r="AY304" i="15"/>
  <c r="AX304" i="15"/>
  <c r="AW304" i="15"/>
  <c r="AV304" i="15"/>
  <c r="AU304" i="15"/>
  <c r="AT304" i="15"/>
  <c r="AS304" i="15"/>
  <c r="AR304" i="15"/>
  <c r="AQ304" i="15"/>
  <c r="AP304" i="15"/>
  <c r="AO304" i="15"/>
  <c r="AN304" i="15"/>
  <c r="AM304" i="15"/>
  <c r="AL304" i="15"/>
  <c r="AK304" i="15"/>
  <c r="AJ304" i="15"/>
  <c r="AI304" i="15"/>
  <c r="AH304" i="15"/>
  <c r="AG304" i="15"/>
  <c r="AF304" i="15"/>
  <c r="AE304" i="15"/>
  <c r="AD304" i="15"/>
  <c r="AC304" i="15"/>
  <c r="AB304" i="15"/>
  <c r="AA304" i="15"/>
  <c r="Z304" i="15"/>
  <c r="Y304" i="15"/>
  <c r="X304" i="15"/>
  <c r="W304" i="15"/>
  <c r="W284" i="15" s="1"/>
  <c r="W324" i="15" s="1"/>
  <c r="V304" i="15"/>
  <c r="U304" i="15"/>
  <c r="T304" i="15"/>
  <c r="S304" i="15"/>
  <c r="R304" i="15"/>
  <c r="Q304" i="15"/>
  <c r="P304" i="15"/>
  <c r="O304" i="15"/>
  <c r="N304" i="15"/>
  <c r="M304" i="15"/>
  <c r="L304" i="15"/>
  <c r="K304" i="15"/>
  <c r="J304" i="15"/>
  <c r="I304" i="15"/>
  <c r="H304" i="15"/>
  <c r="G304" i="15"/>
  <c r="F304" i="15"/>
  <c r="E304" i="15"/>
  <c r="D304" i="15"/>
  <c r="C304" i="15"/>
  <c r="B304" i="15"/>
  <c r="W50" i="15"/>
  <c r="W47" i="15"/>
  <c r="W44" i="15"/>
  <c r="W320" i="15"/>
  <c r="W314" i="15" s="1"/>
  <c r="W319" i="15"/>
  <c r="W318" i="15"/>
  <c r="W313" i="15" s="1"/>
  <c r="W317" i="15"/>
  <c r="W316" i="15"/>
  <c r="W315" i="15"/>
  <c r="W311" i="15"/>
  <c r="W310" i="15"/>
  <c r="W309" i="15"/>
  <c r="W306" i="15" s="1"/>
  <c r="W305" i="15" s="1"/>
  <c r="W308" i="15"/>
  <c r="W307" i="15"/>
  <c r="W303" i="15"/>
  <c r="W302" i="15"/>
  <c r="W301" i="15"/>
  <c r="W300" i="15"/>
  <c r="W299" i="15"/>
  <c r="W298" i="15"/>
  <c r="W297" i="15"/>
  <c r="W296" i="15"/>
  <c r="W295" i="15"/>
  <c r="W294" i="15"/>
  <c r="W293" i="15"/>
  <c r="W292" i="15"/>
  <c r="W291" i="15"/>
  <c r="W290" i="15"/>
  <c r="W289" i="15"/>
  <c r="W288" i="15"/>
  <c r="W287" i="15"/>
  <c r="W286" i="15"/>
  <c r="W285" i="15"/>
  <c r="W283" i="15" s="1"/>
  <c r="W281" i="15"/>
  <c r="W280" i="15"/>
  <c r="W279" i="15"/>
  <c r="W278" i="15"/>
  <c r="W277" i="15"/>
  <c r="W276" i="15"/>
  <c r="W274" i="15"/>
  <c r="W273" i="15"/>
  <c r="W272" i="15"/>
  <c r="W271" i="15"/>
  <c r="W269" i="15" s="1"/>
  <c r="W270" i="15"/>
  <c r="W268" i="15"/>
  <c r="W267" i="15"/>
  <c r="W266" i="15"/>
  <c r="W265" i="15" s="1"/>
  <c r="W264" i="15"/>
  <c r="W253" i="15"/>
  <c r="W252" i="15"/>
  <c r="W222" i="15"/>
  <c r="W221" i="15"/>
  <c r="W144" i="15"/>
  <c r="W143" i="15"/>
  <c r="W142" i="15"/>
  <c r="W141" i="15"/>
  <c r="W140" i="15"/>
  <c r="W139" i="15"/>
  <c r="W138" i="15"/>
  <c r="W137" i="15"/>
  <c r="W136" i="15"/>
  <c r="W135" i="15"/>
  <c r="W134" i="15"/>
  <c r="W133" i="15"/>
  <c r="W132" i="15"/>
  <c r="W131" i="15"/>
  <c r="W130" i="15"/>
  <c r="W129" i="15"/>
  <c r="W128" i="15"/>
  <c r="W127" i="15"/>
  <c r="W126" i="15"/>
  <c r="W125" i="15"/>
  <c r="W124" i="15"/>
  <c r="W123" i="15"/>
  <c r="W121" i="15"/>
  <c r="W120" i="15"/>
  <c r="W119" i="15"/>
  <c r="W118" i="15"/>
  <c r="W117" i="15"/>
  <c r="W116" i="15"/>
  <c r="W115" i="15"/>
  <c r="W114" i="15"/>
  <c r="W113" i="15"/>
  <c r="W112" i="15"/>
  <c r="W111" i="15"/>
  <c r="W110" i="15"/>
  <c r="W109" i="15"/>
  <c r="W108" i="15"/>
  <c r="W107" i="15"/>
  <c r="W275" i="15" l="1"/>
  <c r="W263" i="15"/>
  <c r="W322" i="15" s="1"/>
  <c r="W312" i="15"/>
  <c r="W282" i="15"/>
  <c r="W262" i="15" l="1"/>
  <c r="W326" i="15"/>
  <c r="B340" i="15" l="1"/>
  <c r="C340" i="15"/>
  <c r="D340" i="15"/>
  <c r="E340" i="15"/>
  <c r="F340" i="15"/>
  <c r="G340" i="15"/>
  <c r="H340" i="15"/>
  <c r="I340" i="15"/>
  <c r="J340" i="15"/>
  <c r="K340" i="15"/>
  <c r="L340" i="15"/>
  <c r="M340" i="15"/>
  <c r="N340" i="15"/>
  <c r="O340" i="15"/>
  <c r="P340" i="15"/>
  <c r="Q340" i="15"/>
  <c r="R340" i="15"/>
  <c r="S340" i="15"/>
  <c r="T340" i="15"/>
  <c r="U340" i="15"/>
  <c r="V340" i="15"/>
  <c r="B341" i="15"/>
  <c r="C341" i="15"/>
  <c r="D341" i="15"/>
  <c r="E341" i="15"/>
  <c r="F341" i="15"/>
  <c r="G341" i="15"/>
  <c r="H341" i="15"/>
  <c r="I341" i="15"/>
  <c r="J341" i="15"/>
  <c r="K341" i="15"/>
  <c r="L341" i="15"/>
  <c r="M341" i="15"/>
  <c r="N341" i="15"/>
  <c r="O341" i="15"/>
  <c r="P341" i="15"/>
  <c r="Q341" i="15"/>
  <c r="R341" i="15"/>
  <c r="S341" i="15"/>
  <c r="T341" i="15"/>
  <c r="U341" i="15"/>
  <c r="V341" i="15"/>
  <c r="B342" i="15"/>
  <c r="C342" i="15"/>
  <c r="D342" i="15"/>
  <c r="E342" i="15"/>
  <c r="F342" i="15"/>
  <c r="G342" i="15"/>
  <c r="H342" i="15"/>
  <c r="I342" i="15"/>
  <c r="J342" i="15"/>
  <c r="K342" i="15"/>
  <c r="L342" i="15"/>
  <c r="M342" i="15"/>
  <c r="N342" i="15"/>
  <c r="O342" i="15"/>
  <c r="P342" i="15"/>
  <c r="Q342" i="15"/>
  <c r="R342" i="15"/>
  <c r="S342" i="15"/>
  <c r="T342" i="15"/>
  <c r="U342" i="15"/>
  <c r="V342" i="15"/>
  <c r="B344" i="15"/>
  <c r="C344" i="15"/>
  <c r="D344" i="15"/>
  <c r="E344" i="15"/>
  <c r="F344" i="15"/>
  <c r="G344" i="15"/>
  <c r="H344" i="15"/>
  <c r="I344" i="15"/>
  <c r="J344" i="15"/>
  <c r="K344" i="15"/>
  <c r="L344" i="15"/>
  <c r="M344" i="15"/>
  <c r="N344" i="15"/>
  <c r="O344" i="15"/>
  <c r="P344" i="15"/>
  <c r="Q344" i="15"/>
  <c r="R344" i="15"/>
  <c r="S344" i="15"/>
  <c r="T344" i="15"/>
  <c r="U344" i="15"/>
  <c r="V344" i="15"/>
  <c r="B345" i="15"/>
  <c r="C345" i="15"/>
  <c r="D345" i="15"/>
  <c r="E345" i="15"/>
  <c r="F345" i="15"/>
  <c r="G345" i="15"/>
  <c r="H345" i="15"/>
  <c r="I345" i="15"/>
  <c r="J345" i="15"/>
  <c r="K345" i="15"/>
  <c r="L345" i="15"/>
  <c r="M345" i="15"/>
  <c r="N345" i="15"/>
  <c r="O345" i="15"/>
  <c r="P345" i="15"/>
  <c r="Q345" i="15"/>
  <c r="R345" i="15"/>
  <c r="S345" i="15"/>
  <c r="T345" i="15"/>
  <c r="U345" i="15"/>
  <c r="V345" i="15"/>
  <c r="B346" i="15"/>
  <c r="C346" i="15"/>
  <c r="D346" i="15"/>
  <c r="E346" i="15"/>
  <c r="F346" i="15"/>
  <c r="G346" i="15"/>
  <c r="H346" i="15"/>
  <c r="I346" i="15"/>
  <c r="J346" i="15"/>
  <c r="K346" i="15"/>
  <c r="L346" i="15"/>
  <c r="M346" i="15"/>
  <c r="N346" i="15"/>
  <c r="O346" i="15"/>
  <c r="P346" i="15"/>
  <c r="Q346" i="15"/>
  <c r="R346" i="15"/>
  <c r="S346" i="15"/>
  <c r="T346" i="15"/>
  <c r="U346" i="15"/>
  <c r="V346" i="15"/>
  <c r="B347" i="15"/>
  <c r="C347" i="15"/>
  <c r="D347" i="15"/>
  <c r="E347" i="15"/>
  <c r="F347" i="15"/>
  <c r="G347" i="15"/>
  <c r="H347" i="15"/>
  <c r="I347" i="15"/>
  <c r="J347" i="15"/>
  <c r="K347" i="15"/>
  <c r="L347" i="15"/>
  <c r="M347" i="15"/>
  <c r="N347" i="15"/>
  <c r="O347" i="15"/>
  <c r="P347" i="15"/>
  <c r="Q347" i="15"/>
  <c r="R347" i="15"/>
  <c r="S347" i="15"/>
  <c r="T347" i="15"/>
  <c r="U347" i="15"/>
  <c r="V347" i="15"/>
  <c r="B349" i="15"/>
  <c r="C349" i="15"/>
  <c r="D349" i="15"/>
  <c r="E349" i="15"/>
  <c r="F349" i="15"/>
  <c r="G349" i="15"/>
  <c r="H349" i="15"/>
  <c r="I349" i="15"/>
  <c r="J349" i="15"/>
  <c r="K349" i="15"/>
  <c r="L349" i="15"/>
  <c r="M349" i="15"/>
  <c r="N349" i="15"/>
  <c r="O349" i="15"/>
  <c r="P349" i="15"/>
  <c r="Q349" i="15"/>
  <c r="R349" i="15"/>
  <c r="S349" i="15"/>
  <c r="T349" i="15"/>
  <c r="U349" i="15"/>
  <c r="V349" i="15"/>
  <c r="B350" i="15"/>
  <c r="C350" i="15"/>
  <c r="D350" i="15"/>
  <c r="E350" i="15"/>
  <c r="F350" i="15"/>
  <c r="G350" i="15"/>
  <c r="H350" i="15"/>
  <c r="I350" i="15"/>
  <c r="J350" i="15"/>
  <c r="K350" i="15"/>
  <c r="L350" i="15"/>
  <c r="M350" i="15"/>
  <c r="N350" i="15"/>
  <c r="O350" i="15"/>
  <c r="P350" i="15"/>
  <c r="Q350" i="15"/>
  <c r="R350" i="15"/>
  <c r="S350" i="15"/>
  <c r="T350" i="15"/>
  <c r="U350" i="15"/>
  <c r="V350" i="15"/>
  <c r="B351" i="15"/>
  <c r="C351" i="15"/>
  <c r="D351" i="15"/>
  <c r="E351" i="15"/>
  <c r="F351" i="15"/>
  <c r="G351" i="15"/>
  <c r="H351" i="15"/>
  <c r="I351" i="15"/>
  <c r="J351" i="15"/>
  <c r="K351" i="15"/>
  <c r="L351" i="15"/>
  <c r="M351" i="15"/>
  <c r="N351" i="15"/>
  <c r="O351" i="15"/>
  <c r="P351" i="15"/>
  <c r="Q351" i="15"/>
  <c r="R351" i="15"/>
  <c r="S351" i="15"/>
  <c r="T351" i="15"/>
  <c r="U351" i="15"/>
  <c r="V351" i="15"/>
  <c r="B352" i="15"/>
  <c r="C352" i="15"/>
  <c r="D352" i="15"/>
  <c r="E352" i="15"/>
  <c r="F352" i="15"/>
  <c r="G352" i="15"/>
  <c r="H352" i="15"/>
  <c r="I352" i="15"/>
  <c r="J352" i="15"/>
  <c r="K352" i="15"/>
  <c r="L352" i="15"/>
  <c r="M352" i="15"/>
  <c r="N352" i="15"/>
  <c r="O352" i="15"/>
  <c r="P352" i="15"/>
  <c r="Q352" i="15"/>
  <c r="R352" i="15"/>
  <c r="S352" i="15"/>
  <c r="T352" i="15"/>
  <c r="U352" i="15"/>
  <c r="V352" i="15"/>
  <c r="B360" i="15"/>
  <c r="C360" i="15"/>
  <c r="D360" i="15"/>
  <c r="E360" i="15"/>
  <c r="F360" i="15"/>
  <c r="G360" i="15"/>
  <c r="H360" i="15"/>
  <c r="I360" i="15"/>
  <c r="J360" i="15"/>
  <c r="K360" i="15"/>
  <c r="L360" i="15"/>
  <c r="M360" i="15"/>
  <c r="N360" i="15"/>
  <c r="O360" i="15"/>
  <c r="P360" i="15"/>
  <c r="Q360" i="15"/>
  <c r="R360" i="15"/>
  <c r="S360" i="15"/>
  <c r="T360" i="15"/>
  <c r="U360" i="15"/>
  <c r="V360" i="15"/>
  <c r="B361" i="15"/>
  <c r="C361" i="15"/>
  <c r="D361" i="15"/>
  <c r="E361" i="15"/>
  <c r="F361" i="15"/>
  <c r="G361" i="15"/>
  <c r="H361" i="15"/>
  <c r="I361" i="15"/>
  <c r="J361" i="15"/>
  <c r="K361" i="15"/>
  <c r="L361" i="15"/>
  <c r="M361" i="15"/>
  <c r="N361" i="15"/>
  <c r="O361" i="15"/>
  <c r="P361" i="15"/>
  <c r="Q361" i="15"/>
  <c r="R361" i="15"/>
  <c r="S361" i="15"/>
  <c r="T361" i="15"/>
  <c r="U361" i="15"/>
  <c r="V361" i="15"/>
  <c r="B362" i="15"/>
  <c r="C362" i="15"/>
  <c r="D362" i="15"/>
  <c r="E362" i="15"/>
  <c r="F362" i="15"/>
  <c r="G362" i="15"/>
  <c r="H362" i="15"/>
  <c r="I362" i="15"/>
  <c r="J362" i="15"/>
  <c r="K362" i="15"/>
  <c r="L362" i="15"/>
  <c r="M362" i="15"/>
  <c r="N362" i="15"/>
  <c r="O362" i="15"/>
  <c r="P362" i="15"/>
  <c r="Q362" i="15"/>
  <c r="R362" i="15"/>
  <c r="S362" i="15"/>
  <c r="T362" i="15"/>
  <c r="U362" i="15"/>
  <c r="V362" i="15"/>
  <c r="B363" i="15"/>
  <c r="C363" i="15"/>
  <c r="D363" i="15"/>
  <c r="E363" i="15"/>
  <c r="F363" i="15"/>
  <c r="G363" i="15"/>
  <c r="H363" i="15"/>
  <c r="I363" i="15"/>
  <c r="J363" i="15"/>
  <c r="K363" i="15"/>
  <c r="L363" i="15"/>
  <c r="M363" i="15"/>
  <c r="N363" i="15"/>
  <c r="O363" i="15"/>
  <c r="P363" i="15"/>
  <c r="Q363" i="15"/>
  <c r="R363" i="15"/>
  <c r="S363" i="15"/>
  <c r="T363" i="15"/>
  <c r="U363" i="15"/>
  <c r="V363" i="15"/>
  <c r="B364" i="15"/>
  <c r="C364" i="15"/>
  <c r="D364" i="15"/>
  <c r="E364" i="15"/>
  <c r="F364" i="15"/>
  <c r="G364" i="15"/>
  <c r="H364" i="15"/>
  <c r="I364" i="15"/>
  <c r="J364" i="15"/>
  <c r="K364" i="15"/>
  <c r="L364" i="15"/>
  <c r="M364" i="15"/>
  <c r="N364" i="15"/>
  <c r="O364" i="15"/>
  <c r="P364" i="15"/>
  <c r="Q364" i="15"/>
  <c r="R364" i="15"/>
  <c r="S364" i="15"/>
  <c r="T364" i="15"/>
  <c r="U364" i="15"/>
  <c r="V364" i="15"/>
  <c r="B365" i="15"/>
  <c r="C365" i="15"/>
  <c r="D365" i="15"/>
  <c r="E365" i="15"/>
  <c r="F365" i="15"/>
  <c r="G365" i="15"/>
  <c r="H365" i="15"/>
  <c r="I365" i="15"/>
  <c r="J365" i="15"/>
  <c r="K365" i="15"/>
  <c r="L365" i="15"/>
  <c r="M365" i="15"/>
  <c r="N365" i="15"/>
  <c r="O365" i="15"/>
  <c r="P365" i="15"/>
  <c r="Q365" i="15"/>
  <c r="R365" i="15"/>
  <c r="S365" i="15"/>
  <c r="T365" i="15"/>
  <c r="U365" i="15"/>
  <c r="V365" i="15"/>
  <c r="B366" i="15"/>
  <c r="C366" i="15"/>
  <c r="D366" i="15"/>
  <c r="E366" i="15"/>
  <c r="F366" i="15"/>
  <c r="G366" i="15"/>
  <c r="H366" i="15"/>
  <c r="I366" i="15"/>
  <c r="J366" i="15"/>
  <c r="K366" i="15"/>
  <c r="L366" i="15"/>
  <c r="M366" i="15"/>
  <c r="N366" i="15"/>
  <c r="O366" i="15"/>
  <c r="P366" i="15"/>
  <c r="Q366" i="15"/>
  <c r="R366" i="15"/>
  <c r="S366" i="15"/>
  <c r="T366" i="15"/>
  <c r="U366" i="15"/>
  <c r="V366" i="15"/>
  <c r="B367" i="15"/>
  <c r="C367" i="15"/>
  <c r="D367" i="15"/>
  <c r="E367" i="15"/>
  <c r="F367" i="15"/>
  <c r="G367" i="15"/>
  <c r="H367" i="15"/>
  <c r="I367" i="15"/>
  <c r="J367" i="15"/>
  <c r="K367" i="15"/>
  <c r="L367" i="15"/>
  <c r="M367" i="15"/>
  <c r="N367" i="15"/>
  <c r="O367" i="15"/>
  <c r="P367" i="15"/>
  <c r="Q367" i="15"/>
  <c r="R367" i="15"/>
  <c r="S367" i="15"/>
  <c r="T367" i="15"/>
  <c r="U367" i="15"/>
  <c r="V367" i="15"/>
  <c r="B368" i="15"/>
  <c r="C368" i="15"/>
  <c r="D368" i="15"/>
  <c r="E368" i="15"/>
  <c r="F368" i="15"/>
  <c r="G368" i="15"/>
  <c r="H368" i="15"/>
  <c r="I368" i="15"/>
  <c r="J368" i="15"/>
  <c r="K368" i="15"/>
  <c r="L368" i="15"/>
  <c r="M368" i="15"/>
  <c r="N368" i="15"/>
  <c r="O368" i="15"/>
  <c r="P368" i="15"/>
  <c r="Q368" i="15"/>
  <c r="R368" i="15"/>
  <c r="S368" i="15"/>
  <c r="T368" i="15"/>
  <c r="U368" i="15"/>
  <c r="V368" i="15"/>
  <c r="B369" i="15"/>
  <c r="C369" i="15"/>
  <c r="D369" i="15"/>
  <c r="E369" i="15"/>
  <c r="F369" i="15"/>
  <c r="G369" i="15"/>
  <c r="H369" i="15"/>
  <c r="I369" i="15"/>
  <c r="J369" i="15"/>
  <c r="K369" i="15"/>
  <c r="L369" i="15"/>
  <c r="M369" i="15"/>
  <c r="N369" i="15"/>
  <c r="O369" i="15"/>
  <c r="P369" i="15"/>
  <c r="Q369" i="15"/>
  <c r="R369" i="15"/>
  <c r="S369" i="15"/>
  <c r="T369" i="15"/>
  <c r="U369" i="15"/>
  <c r="V369" i="15"/>
  <c r="B370" i="15"/>
  <c r="C370" i="15"/>
  <c r="D370" i="15"/>
  <c r="E370" i="15"/>
  <c r="F370" i="15"/>
  <c r="G370" i="15"/>
  <c r="H370" i="15"/>
  <c r="I370" i="15"/>
  <c r="J370" i="15"/>
  <c r="K370" i="15"/>
  <c r="L370" i="15"/>
  <c r="M370" i="15"/>
  <c r="N370" i="15"/>
  <c r="O370" i="15"/>
  <c r="P370" i="15"/>
  <c r="Q370" i="15"/>
  <c r="R370" i="15"/>
  <c r="S370" i="15"/>
  <c r="T370" i="15"/>
  <c r="U370" i="15"/>
  <c r="V370" i="15"/>
  <c r="B371" i="15"/>
  <c r="C371" i="15"/>
  <c r="D371" i="15"/>
  <c r="E371" i="15"/>
  <c r="F371" i="15"/>
  <c r="G371" i="15"/>
  <c r="H371" i="15"/>
  <c r="I371" i="15"/>
  <c r="J371" i="15"/>
  <c r="K371" i="15"/>
  <c r="L371" i="15"/>
  <c r="M371" i="15"/>
  <c r="N371" i="15"/>
  <c r="O371" i="15"/>
  <c r="P371" i="15"/>
  <c r="Q371" i="15"/>
  <c r="R371" i="15"/>
  <c r="S371" i="15"/>
  <c r="T371" i="15"/>
  <c r="U371" i="15"/>
  <c r="V371" i="15"/>
  <c r="B372" i="15"/>
  <c r="C372" i="15"/>
  <c r="D372" i="15"/>
  <c r="E372" i="15"/>
  <c r="F372" i="15"/>
  <c r="G372" i="15"/>
  <c r="H372" i="15"/>
  <c r="I372" i="15"/>
  <c r="J372" i="15"/>
  <c r="K372" i="15"/>
  <c r="L372" i="15"/>
  <c r="M372" i="15"/>
  <c r="N372" i="15"/>
  <c r="O372" i="15"/>
  <c r="P372" i="15"/>
  <c r="Q372" i="15"/>
  <c r="R372" i="15"/>
  <c r="S372" i="15"/>
  <c r="T372" i="15"/>
  <c r="U372" i="15"/>
  <c r="V372" i="15"/>
  <c r="B373" i="15"/>
  <c r="C373" i="15"/>
  <c r="D373" i="15"/>
  <c r="E373" i="15"/>
  <c r="F373" i="15"/>
  <c r="G373" i="15"/>
  <c r="H373" i="15"/>
  <c r="I373" i="15"/>
  <c r="J373" i="15"/>
  <c r="K373" i="15"/>
  <c r="L373" i="15"/>
  <c r="M373" i="15"/>
  <c r="N373" i="15"/>
  <c r="O373" i="15"/>
  <c r="P373" i="15"/>
  <c r="Q373" i="15"/>
  <c r="R373" i="15"/>
  <c r="S373" i="15"/>
  <c r="T373" i="15"/>
  <c r="U373" i="15"/>
  <c r="V373" i="15"/>
  <c r="B374" i="15"/>
  <c r="C374" i="15"/>
  <c r="D374" i="15"/>
  <c r="E374" i="15"/>
  <c r="F374" i="15"/>
  <c r="G374" i="15"/>
  <c r="H374" i="15"/>
  <c r="I374" i="15"/>
  <c r="J374" i="15"/>
  <c r="K374" i="15"/>
  <c r="L374" i="15"/>
  <c r="M374" i="15"/>
  <c r="N374" i="15"/>
  <c r="O374" i="15"/>
  <c r="P374" i="15"/>
  <c r="Q374" i="15"/>
  <c r="R374" i="15"/>
  <c r="S374" i="15"/>
  <c r="T374" i="15"/>
  <c r="U374" i="15"/>
  <c r="V374" i="15"/>
  <c r="B375" i="15"/>
  <c r="C375" i="15"/>
  <c r="D375" i="15"/>
  <c r="E375" i="15"/>
  <c r="F375" i="15"/>
  <c r="G375" i="15"/>
  <c r="H375" i="15"/>
  <c r="I375" i="15"/>
  <c r="J375" i="15"/>
  <c r="K375" i="15"/>
  <c r="L375" i="15"/>
  <c r="M375" i="15"/>
  <c r="N375" i="15"/>
  <c r="O375" i="15"/>
  <c r="P375" i="15"/>
  <c r="Q375" i="15"/>
  <c r="R375" i="15"/>
  <c r="S375" i="15"/>
  <c r="T375" i="15"/>
  <c r="U375" i="15"/>
  <c r="V375" i="15"/>
  <c r="B376" i="15"/>
  <c r="C376" i="15"/>
  <c r="D376" i="15"/>
  <c r="E376" i="15"/>
  <c r="F376" i="15"/>
  <c r="G376" i="15"/>
  <c r="H376" i="15"/>
  <c r="I376" i="15"/>
  <c r="J376" i="15"/>
  <c r="K376" i="15"/>
  <c r="L376" i="15"/>
  <c r="M376" i="15"/>
  <c r="N376" i="15"/>
  <c r="O376" i="15"/>
  <c r="P376" i="15"/>
  <c r="Q376" i="15"/>
  <c r="R376" i="15"/>
  <c r="S376" i="15"/>
  <c r="T376" i="15"/>
  <c r="U376" i="15"/>
  <c r="V376" i="15"/>
  <c r="B381" i="15"/>
  <c r="C381" i="15"/>
  <c r="D381" i="15"/>
  <c r="E381" i="15"/>
  <c r="F381" i="15"/>
  <c r="G381" i="15"/>
  <c r="H381" i="15"/>
  <c r="I381" i="15"/>
  <c r="J381" i="15"/>
  <c r="K381" i="15"/>
  <c r="L381" i="15"/>
  <c r="M381" i="15"/>
  <c r="N381" i="15"/>
  <c r="O381" i="15"/>
  <c r="P381" i="15"/>
  <c r="Q381" i="15"/>
  <c r="R381" i="15"/>
  <c r="S381" i="15"/>
  <c r="T381" i="15"/>
  <c r="U381" i="15"/>
  <c r="V381" i="15"/>
  <c r="B384" i="15"/>
  <c r="C384" i="15"/>
  <c r="D384" i="15"/>
  <c r="E384" i="15"/>
  <c r="F384" i="15"/>
  <c r="G384" i="15"/>
  <c r="H384" i="15"/>
  <c r="I384" i="15"/>
  <c r="J384" i="15"/>
  <c r="K384" i="15"/>
  <c r="L384" i="15"/>
  <c r="M384" i="15"/>
  <c r="N384" i="15"/>
  <c r="O384" i="15"/>
  <c r="P384" i="15"/>
  <c r="Q384" i="15"/>
  <c r="R384" i="15"/>
  <c r="S384" i="15"/>
  <c r="T384" i="15"/>
  <c r="U384" i="15"/>
  <c r="V384" i="15"/>
  <c r="AY256" i="15"/>
  <c r="C398" i="15" l="1"/>
  <c r="F398" i="15"/>
  <c r="H398" i="15"/>
  <c r="J398" i="15"/>
  <c r="L398" i="15"/>
  <c r="O398" i="15"/>
  <c r="P398" i="15"/>
  <c r="S398" i="15"/>
  <c r="T398" i="15"/>
  <c r="V398" i="15"/>
  <c r="G396" i="15"/>
  <c r="H396" i="15"/>
  <c r="O396" i="15"/>
  <c r="Q396" i="15"/>
  <c r="W396" i="15"/>
  <c r="Y396" i="15"/>
  <c r="AF396" i="15"/>
  <c r="AH396" i="15"/>
  <c r="AM396" i="15"/>
  <c r="AO396" i="15"/>
  <c r="AP396" i="15"/>
  <c r="AU396" i="15"/>
  <c r="AW396" i="15"/>
  <c r="AX396" i="15"/>
  <c r="W398" i="15"/>
  <c r="G398" i="15"/>
  <c r="D398" i="15"/>
  <c r="X398" i="15"/>
  <c r="U398" i="15"/>
  <c r="N398" i="15"/>
  <c r="M398" i="15"/>
  <c r="K398" i="15"/>
  <c r="E398" i="15"/>
  <c r="AE396" i="15"/>
  <c r="Z396" i="15"/>
  <c r="R396" i="15"/>
  <c r="J396" i="15"/>
  <c r="AY396" i="15"/>
  <c r="AV396" i="15"/>
  <c r="AT396" i="15"/>
  <c r="AS396" i="15"/>
  <c r="AQ396" i="15"/>
  <c r="AL396" i="15"/>
  <c r="AK396" i="15"/>
  <c r="AI396" i="15"/>
  <c r="AD396" i="15"/>
  <c r="AC396" i="15"/>
  <c r="AA396" i="15"/>
  <c r="V396" i="15"/>
  <c r="U396" i="15"/>
  <c r="S396" i="15"/>
  <c r="N396" i="15"/>
  <c r="M396" i="15"/>
  <c r="K396" i="15"/>
  <c r="I396" i="15"/>
  <c r="F396" i="15"/>
  <c r="E396" i="15"/>
  <c r="C396" i="15"/>
  <c r="F96" i="9"/>
  <c r="R398" i="15" l="1"/>
  <c r="Z398" i="15"/>
  <c r="AG396" i="15"/>
  <c r="X396" i="15"/>
  <c r="AN396" i="15"/>
  <c r="P396" i="15"/>
  <c r="D396" i="15"/>
  <c r="L396" i="15"/>
  <c r="T396" i="15"/>
  <c r="AB396" i="15"/>
  <c r="AJ396" i="15"/>
  <c r="AR396" i="15"/>
  <c r="I398" i="15"/>
  <c r="Q398" i="15"/>
  <c r="Y398" i="15"/>
  <c r="AA398" i="15" l="1"/>
  <c r="AB398" i="15" l="1"/>
  <c r="AC398" i="15" l="1"/>
  <c r="AD398" i="15" l="1"/>
  <c r="V390" i="15"/>
  <c r="U390" i="15"/>
  <c r="T390" i="15"/>
  <c r="S390" i="15"/>
  <c r="R390" i="15"/>
  <c r="Q390" i="15"/>
  <c r="P390" i="15"/>
  <c r="O390" i="15"/>
  <c r="N390" i="15"/>
  <c r="M390" i="15"/>
  <c r="L390" i="15"/>
  <c r="K390" i="15"/>
  <c r="J390" i="15"/>
  <c r="I390" i="15"/>
  <c r="H390" i="15"/>
  <c r="G390" i="15"/>
  <c r="F390" i="15"/>
  <c r="E390" i="15"/>
  <c r="D390" i="15"/>
  <c r="C390" i="15"/>
  <c r="B390" i="15"/>
  <c r="AL389" i="15"/>
  <c r="AK389" i="15"/>
  <c r="AJ389" i="15"/>
  <c r="AI389" i="15"/>
  <c r="AH389" i="15"/>
  <c r="AG389" i="15"/>
  <c r="AF389" i="15"/>
  <c r="AE389" i="15"/>
  <c r="AD389" i="15"/>
  <c r="AC389" i="15"/>
  <c r="AB389" i="15"/>
  <c r="AA389" i="15"/>
  <c r="Z389" i="15"/>
  <c r="Y389" i="15"/>
  <c r="X389" i="15"/>
  <c r="W389" i="15"/>
  <c r="V389" i="15"/>
  <c r="U389" i="15"/>
  <c r="T389" i="15"/>
  <c r="S389" i="15"/>
  <c r="R389" i="15"/>
  <c r="Q389" i="15"/>
  <c r="P389" i="15"/>
  <c r="O389" i="15"/>
  <c r="N389" i="15"/>
  <c r="M389" i="15"/>
  <c r="L389" i="15"/>
  <c r="K389" i="15"/>
  <c r="J389" i="15"/>
  <c r="I389" i="15"/>
  <c r="H389" i="15"/>
  <c r="G389" i="15"/>
  <c r="F389" i="15"/>
  <c r="E389" i="15"/>
  <c r="D389" i="15"/>
  <c r="C389" i="15"/>
  <c r="B389" i="15"/>
  <c r="AL388" i="15"/>
  <c r="AK388" i="15"/>
  <c r="AJ388" i="15"/>
  <c r="AI388" i="15"/>
  <c r="AH388" i="15"/>
  <c r="AG388" i="15"/>
  <c r="AF388" i="15"/>
  <c r="AE388" i="15"/>
  <c r="AD388" i="15"/>
  <c r="AC388" i="15"/>
  <c r="AB388" i="15"/>
  <c r="AA388" i="15"/>
  <c r="Z388" i="15"/>
  <c r="Y388" i="15"/>
  <c r="X388" i="15"/>
  <c r="W388" i="15"/>
  <c r="V388" i="15"/>
  <c r="U388" i="15"/>
  <c r="T388" i="15"/>
  <c r="S388" i="15"/>
  <c r="R388" i="15"/>
  <c r="Q388" i="15"/>
  <c r="P388" i="15"/>
  <c r="O388" i="15"/>
  <c r="N388" i="15"/>
  <c r="M388" i="15"/>
  <c r="L388" i="15"/>
  <c r="K388" i="15"/>
  <c r="J388" i="15"/>
  <c r="I388" i="15"/>
  <c r="H388" i="15"/>
  <c r="G388" i="15"/>
  <c r="F388" i="15"/>
  <c r="E388" i="15"/>
  <c r="D388" i="15"/>
  <c r="C388" i="15"/>
  <c r="B388" i="15"/>
  <c r="X384" i="15"/>
  <c r="W384" i="15"/>
  <c r="AL381" i="15"/>
  <c r="AK381" i="15"/>
  <c r="AJ381" i="15"/>
  <c r="AI381" i="15"/>
  <c r="AH381" i="15"/>
  <c r="AG381" i="15"/>
  <c r="AF381" i="15"/>
  <c r="AE381" i="15"/>
  <c r="AD381" i="15"/>
  <c r="AC381" i="15"/>
  <c r="AB381" i="15"/>
  <c r="AA381" i="15"/>
  <c r="Z381" i="15"/>
  <c r="Y381" i="15"/>
  <c r="X381" i="15"/>
  <c r="W381" i="15"/>
  <c r="AY376" i="15"/>
  <c r="AX376" i="15"/>
  <c r="AW376" i="15"/>
  <c r="AV376" i="15"/>
  <c r="AU376" i="15"/>
  <c r="AT376" i="15"/>
  <c r="AS376" i="15"/>
  <c r="AR376" i="15"/>
  <c r="AQ376" i="15"/>
  <c r="AP376" i="15"/>
  <c r="AO376" i="15"/>
  <c r="AN376" i="15"/>
  <c r="AM376" i="15"/>
  <c r="AL376" i="15"/>
  <c r="AK376" i="15"/>
  <c r="AJ376" i="15"/>
  <c r="AI376" i="15"/>
  <c r="AH376" i="15"/>
  <c r="AG376" i="15"/>
  <c r="AF376" i="15"/>
  <c r="AE376" i="15"/>
  <c r="AD376" i="15"/>
  <c r="AC376" i="15"/>
  <c r="AB376" i="15"/>
  <c r="AA376" i="15"/>
  <c r="Z376" i="15"/>
  <c r="Y376" i="15"/>
  <c r="X376" i="15"/>
  <c r="W376" i="15"/>
  <c r="AY375" i="15"/>
  <c r="AX375" i="15"/>
  <c r="AW375" i="15"/>
  <c r="AV375" i="15"/>
  <c r="AU375" i="15"/>
  <c r="AT375" i="15"/>
  <c r="AS375" i="15"/>
  <c r="AR375" i="15"/>
  <c r="AQ375" i="15"/>
  <c r="AP375" i="15"/>
  <c r="AO375" i="15"/>
  <c r="AN375" i="15"/>
  <c r="AM375" i="15"/>
  <c r="AL375" i="15"/>
  <c r="AK375" i="15"/>
  <c r="AJ375" i="15"/>
  <c r="AI375" i="15"/>
  <c r="AH375" i="15"/>
  <c r="AG375" i="15"/>
  <c r="AF375" i="15"/>
  <c r="AE375" i="15"/>
  <c r="AD375" i="15"/>
  <c r="AC375" i="15"/>
  <c r="AB375" i="15"/>
  <c r="AA375" i="15"/>
  <c r="Z375" i="15"/>
  <c r="Y375" i="15"/>
  <c r="X375" i="15"/>
  <c r="W375" i="15"/>
  <c r="AY374" i="15"/>
  <c r="AX374" i="15"/>
  <c r="AW374" i="15"/>
  <c r="AV374" i="15"/>
  <c r="AU374" i="15"/>
  <c r="AT374" i="15"/>
  <c r="AS374" i="15"/>
  <c r="AR374" i="15"/>
  <c r="AQ374" i="15"/>
  <c r="AP374" i="15"/>
  <c r="AO374" i="15"/>
  <c r="AN374" i="15"/>
  <c r="AM374" i="15"/>
  <c r="AL374" i="15"/>
  <c r="AK374" i="15"/>
  <c r="AJ374" i="15"/>
  <c r="AI374" i="15"/>
  <c r="AH374" i="15"/>
  <c r="AG374" i="15"/>
  <c r="AF374" i="15"/>
  <c r="AE374" i="15"/>
  <c r="AD374" i="15"/>
  <c r="AC374" i="15"/>
  <c r="AB374" i="15"/>
  <c r="AA374" i="15"/>
  <c r="Z374" i="15"/>
  <c r="Y374" i="15"/>
  <c r="X374" i="15"/>
  <c r="W374" i="15"/>
  <c r="AY373" i="15"/>
  <c r="AX373" i="15"/>
  <c r="AW373" i="15"/>
  <c r="AV373" i="15"/>
  <c r="AU373" i="15"/>
  <c r="AT373" i="15"/>
  <c r="AS373" i="15"/>
  <c r="AR373" i="15"/>
  <c r="AQ373" i="15"/>
  <c r="AP373" i="15"/>
  <c r="AO373" i="15"/>
  <c r="AN373" i="15"/>
  <c r="AM373" i="15"/>
  <c r="AL373" i="15"/>
  <c r="AK373" i="15"/>
  <c r="AJ373" i="15"/>
  <c r="AI373" i="15"/>
  <c r="AH373" i="15"/>
  <c r="AG373" i="15"/>
  <c r="AF373" i="15"/>
  <c r="AE373" i="15"/>
  <c r="AD373" i="15"/>
  <c r="AC373" i="15"/>
  <c r="AB373" i="15"/>
  <c r="AA373" i="15"/>
  <c r="Z373" i="15"/>
  <c r="Y373" i="15"/>
  <c r="X373" i="15"/>
  <c r="W373" i="15"/>
  <c r="AY372" i="15"/>
  <c r="AX372" i="15"/>
  <c r="AW372" i="15"/>
  <c r="AV372" i="15"/>
  <c r="AU372" i="15"/>
  <c r="AT372" i="15"/>
  <c r="AS372" i="15"/>
  <c r="AR372" i="15"/>
  <c r="AQ372" i="15"/>
  <c r="AP372" i="15"/>
  <c r="AO372" i="15"/>
  <c r="AN372" i="15"/>
  <c r="AM372" i="15"/>
  <c r="AL372" i="15"/>
  <c r="AK372" i="15"/>
  <c r="AJ372" i="15"/>
  <c r="AI372" i="15"/>
  <c r="AH372" i="15"/>
  <c r="AG372" i="15"/>
  <c r="AF372" i="15"/>
  <c r="AE372" i="15"/>
  <c r="AD372" i="15"/>
  <c r="AC372" i="15"/>
  <c r="AB372" i="15"/>
  <c r="AA372" i="15"/>
  <c r="Z372" i="15"/>
  <c r="Y372" i="15"/>
  <c r="X372" i="15"/>
  <c r="W372" i="15"/>
  <c r="AY371" i="15"/>
  <c r="AX371" i="15"/>
  <c r="AW371" i="15"/>
  <c r="AV371" i="15"/>
  <c r="AU371" i="15"/>
  <c r="AT371" i="15"/>
  <c r="AS371" i="15"/>
  <c r="AR371" i="15"/>
  <c r="AQ371" i="15"/>
  <c r="AP371" i="15"/>
  <c r="AO371" i="15"/>
  <c r="AN371" i="15"/>
  <c r="AM371" i="15"/>
  <c r="AL371" i="15"/>
  <c r="AK371" i="15"/>
  <c r="AJ371" i="15"/>
  <c r="AI371" i="15"/>
  <c r="AH371" i="15"/>
  <c r="AG371" i="15"/>
  <c r="AF371" i="15"/>
  <c r="AE371" i="15"/>
  <c r="AD371" i="15"/>
  <c r="AC371" i="15"/>
  <c r="AB371" i="15"/>
  <c r="AA371" i="15"/>
  <c r="Z371" i="15"/>
  <c r="Y371" i="15"/>
  <c r="X371" i="15"/>
  <c r="W371" i="15"/>
  <c r="AY370" i="15"/>
  <c r="AX370" i="15"/>
  <c r="AW370" i="15"/>
  <c r="AV370" i="15"/>
  <c r="AU370" i="15"/>
  <c r="AT370" i="15"/>
  <c r="AS370" i="15"/>
  <c r="AR370" i="15"/>
  <c r="AQ370" i="15"/>
  <c r="AP370" i="15"/>
  <c r="AO370" i="15"/>
  <c r="AN370" i="15"/>
  <c r="AM370" i="15"/>
  <c r="AL370" i="15"/>
  <c r="AK370" i="15"/>
  <c r="AJ370" i="15"/>
  <c r="AI370" i="15"/>
  <c r="AH370" i="15"/>
  <c r="AG370" i="15"/>
  <c r="AF370" i="15"/>
  <c r="AE370" i="15"/>
  <c r="AD370" i="15"/>
  <c r="AC370" i="15"/>
  <c r="AB370" i="15"/>
  <c r="AA370" i="15"/>
  <c r="Z370" i="15"/>
  <c r="Y370" i="15"/>
  <c r="X370" i="15"/>
  <c r="W370" i="15"/>
  <c r="AY369" i="15"/>
  <c r="AX369" i="15"/>
  <c r="AW369" i="15"/>
  <c r="AV369" i="15"/>
  <c r="AU369" i="15"/>
  <c r="AT369" i="15"/>
  <c r="AS369" i="15"/>
  <c r="AR369" i="15"/>
  <c r="AQ369" i="15"/>
  <c r="AP369" i="15"/>
  <c r="AO369" i="15"/>
  <c r="AN369" i="15"/>
  <c r="AM369" i="15"/>
  <c r="AL369" i="15"/>
  <c r="AK369" i="15"/>
  <c r="AJ369" i="15"/>
  <c r="AI369" i="15"/>
  <c r="AH369" i="15"/>
  <c r="AG369" i="15"/>
  <c r="AF369" i="15"/>
  <c r="AE369" i="15"/>
  <c r="AD369" i="15"/>
  <c r="AC369" i="15"/>
  <c r="AB369" i="15"/>
  <c r="AA369" i="15"/>
  <c r="Z369" i="15"/>
  <c r="Y369" i="15"/>
  <c r="X369" i="15"/>
  <c r="W369" i="15"/>
  <c r="AY368" i="15"/>
  <c r="AX368" i="15"/>
  <c r="AW368" i="15"/>
  <c r="AV368" i="15"/>
  <c r="AU368" i="15"/>
  <c r="AT368" i="15"/>
  <c r="AS368" i="15"/>
  <c r="AR368" i="15"/>
  <c r="AQ368" i="15"/>
  <c r="AP368" i="15"/>
  <c r="AO368" i="15"/>
  <c r="AN368" i="15"/>
  <c r="AM368" i="15"/>
  <c r="AL368" i="15"/>
  <c r="AK368" i="15"/>
  <c r="AJ368" i="15"/>
  <c r="AI368" i="15"/>
  <c r="AH368" i="15"/>
  <c r="AG368" i="15"/>
  <c r="AF368" i="15"/>
  <c r="AE368" i="15"/>
  <c r="AD368" i="15"/>
  <c r="AC368" i="15"/>
  <c r="AB368" i="15"/>
  <c r="AA368" i="15"/>
  <c r="Z368" i="15"/>
  <c r="Y368" i="15"/>
  <c r="X368" i="15"/>
  <c r="W368" i="15"/>
  <c r="X367" i="15"/>
  <c r="W367" i="15"/>
  <c r="X366" i="15"/>
  <c r="W366" i="15"/>
  <c r="X365" i="15"/>
  <c r="W365" i="15"/>
  <c r="X364" i="15"/>
  <c r="W364" i="15"/>
  <c r="X363" i="15"/>
  <c r="W363" i="15"/>
  <c r="X362" i="15"/>
  <c r="W362" i="15"/>
  <c r="X361" i="15"/>
  <c r="W361" i="15"/>
  <c r="X360" i="15"/>
  <c r="W360" i="15"/>
  <c r="AY273" i="15"/>
  <c r="AX273" i="15"/>
  <c r="AW273" i="15"/>
  <c r="AV273" i="15"/>
  <c r="AU273" i="15"/>
  <c r="AT273" i="15"/>
  <c r="AS273" i="15"/>
  <c r="AR273" i="15"/>
  <c r="AQ273" i="15"/>
  <c r="AP273" i="15"/>
  <c r="AO273" i="15"/>
  <c r="AN273" i="15"/>
  <c r="AM273" i="15"/>
  <c r="AL273" i="15"/>
  <c r="AK273" i="15"/>
  <c r="AJ273" i="15"/>
  <c r="AI273" i="15"/>
  <c r="AH273" i="15"/>
  <c r="AG273" i="15"/>
  <c r="AF273" i="15"/>
  <c r="AE273" i="15"/>
  <c r="AD273" i="15"/>
  <c r="AC273" i="15"/>
  <c r="AB273" i="15"/>
  <c r="AA273" i="15"/>
  <c r="Z273" i="15"/>
  <c r="Y273" i="15"/>
  <c r="V273" i="15"/>
  <c r="U273" i="15"/>
  <c r="T273" i="15"/>
  <c r="S273" i="15"/>
  <c r="R273" i="15"/>
  <c r="Q273" i="15"/>
  <c r="P273" i="15"/>
  <c r="O273" i="15"/>
  <c r="N273" i="15"/>
  <c r="M273" i="15"/>
  <c r="L273" i="15"/>
  <c r="K273" i="15"/>
  <c r="J273" i="15"/>
  <c r="I273" i="15"/>
  <c r="H273" i="15"/>
  <c r="G273" i="15"/>
  <c r="F273" i="15"/>
  <c r="E273" i="15"/>
  <c r="D273" i="15"/>
  <c r="C273" i="15"/>
  <c r="B273" i="15"/>
  <c r="AL352" i="15"/>
  <c r="AK352" i="15"/>
  <c r="AJ352" i="15"/>
  <c r="AI352" i="15"/>
  <c r="AH352" i="15"/>
  <c r="AG352" i="15"/>
  <c r="AF352" i="15"/>
  <c r="AE352" i="15"/>
  <c r="AD352" i="15"/>
  <c r="AC352" i="15"/>
  <c r="AB352" i="15"/>
  <c r="AA352" i="15"/>
  <c r="Z352" i="15"/>
  <c r="Y352" i="15"/>
  <c r="X352" i="15"/>
  <c r="W352" i="15"/>
  <c r="AL351" i="15"/>
  <c r="AK351" i="15"/>
  <c r="AJ351" i="15"/>
  <c r="AI351" i="15"/>
  <c r="AH351" i="15"/>
  <c r="AG351" i="15"/>
  <c r="AF351" i="15"/>
  <c r="AE351" i="15"/>
  <c r="AD351" i="15"/>
  <c r="AC351" i="15"/>
  <c r="AB351" i="15"/>
  <c r="AA351" i="15"/>
  <c r="Z351" i="15"/>
  <c r="Y351" i="15"/>
  <c r="X351" i="15"/>
  <c r="W351" i="15"/>
  <c r="AL350" i="15"/>
  <c r="AK350" i="15"/>
  <c r="AJ350" i="15"/>
  <c r="AI350" i="15"/>
  <c r="AH350" i="15"/>
  <c r="AG350" i="15"/>
  <c r="AF350" i="15"/>
  <c r="AE350" i="15"/>
  <c r="AD350" i="15"/>
  <c r="AC350" i="15"/>
  <c r="AB350" i="15"/>
  <c r="AA350" i="15"/>
  <c r="Z350" i="15"/>
  <c r="Y350" i="15"/>
  <c r="X350" i="15"/>
  <c r="W350" i="15"/>
  <c r="X347" i="15"/>
  <c r="W347" i="15"/>
  <c r="AL346" i="15"/>
  <c r="AK346" i="15"/>
  <c r="AJ346" i="15"/>
  <c r="AI346" i="15"/>
  <c r="AH346" i="15"/>
  <c r="AG346" i="15"/>
  <c r="AF346" i="15"/>
  <c r="AE346" i="15"/>
  <c r="AD346" i="15"/>
  <c r="AC346" i="15"/>
  <c r="AB346" i="15"/>
  <c r="AA346" i="15"/>
  <c r="Z346" i="15"/>
  <c r="Y346" i="15"/>
  <c r="X346" i="15"/>
  <c r="W346" i="15"/>
  <c r="AY345" i="15"/>
  <c r="AX345" i="15"/>
  <c r="AW345" i="15"/>
  <c r="AV345" i="15"/>
  <c r="AU345" i="15"/>
  <c r="AT345" i="15"/>
  <c r="AS345" i="15"/>
  <c r="AR345" i="15"/>
  <c r="AQ345" i="15"/>
  <c r="AP345" i="15"/>
  <c r="AO345" i="15"/>
  <c r="AN345" i="15"/>
  <c r="AM345" i="15"/>
  <c r="AL345" i="15"/>
  <c r="AK345" i="15"/>
  <c r="AJ345" i="15"/>
  <c r="AI345" i="15"/>
  <c r="AH345" i="15"/>
  <c r="AG345" i="15"/>
  <c r="AF345" i="15"/>
  <c r="AE345" i="15"/>
  <c r="AD345" i="15"/>
  <c r="AC345" i="15"/>
  <c r="AB345" i="15"/>
  <c r="AA345" i="15"/>
  <c r="Z345" i="15"/>
  <c r="Y345" i="15"/>
  <c r="X345" i="15"/>
  <c r="W345" i="15"/>
  <c r="AL342" i="15"/>
  <c r="AK342" i="15"/>
  <c r="AJ342" i="15"/>
  <c r="AI342" i="15"/>
  <c r="AH342" i="15"/>
  <c r="AG342" i="15"/>
  <c r="AF342" i="15"/>
  <c r="AE342" i="15"/>
  <c r="AD342" i="15"/>
  <c r="AC342" i="15"/>
  <c r="AB342" i="15"/>
  <c r="AA342" i="15"/>
  <c r="Z342" i="15"/>
  <c r="Y342" i="15"/>
  <c r="X342" i="15"/>
  <c r="W342" i="15"/>
  <c r="AL341" i="15"/>
  <c r="AK341" i="15"/>
  <c r="AJ341" i="15"/>
  <c r="AI341" i="15"/>
  <c r="AH341" i="15"/>
  <c r="AG341" i="15"/>
  <c r="AF341" i="15"/>
  <c r="AE341" i="15"/>
  <c r="AD341" i="15"/>
  <c r="AC341" i="15"/>
  <c r="AB341" i="15"/>
  <c r="AA341" i="15"/>
  <c r="Z341" i="15"/>
  <c r="Y341" i="15"/>
  <c r="X341" i="15"/>
  <c r="W341" i="15"/>
  <c r="AE398" i="15" l="1"/>
  <c r="AM335" i="15"/>
  <c r="AN335" i="15" s="1"/>
  <c r="AO335" i="15" s="1"/>
  <c r="AP335" i="15" s="1"/>
  <c r="AQ335" i="15" s="1"/>
  <c r="AR335" i="15" s="1"/>
  <c r="AS335" i="15" s="1"/>
  <c r="AT335" i="15" s="1"/>
  <c r="AU335" i="15" s="1"/>
  <c r="AV335" i="15" s="1"/>
  <c r="AW335" i="15" s="1"/>
  <c r="AX335" i="15" s="1"/>
  <c r="AY335" i="15" s="1"/>
  <c r="AY278" i="15"/>
  <c r="AX278" i="15"/>
  <c r="AW278" i="15"/>
  <c r="AV278" i="15"/>
  <c r="AU278" i="15"/>
  <c r="AT278" i="15"/>
  <c r="AS278" i="15"/>
  <c r="AR278" i="15"/>
  <c r="AQ278" i="15"/>
  <c r="AP278" i="15"/>
  <c r="AO278" i="15"/>
  <c r="AN278" i="15"/>
  <c r="AM278" i="15"/>
  <c r="AL278" i="15"/>
  <c r="AK278" i="15"/>
  <c r="AJ278" i="15"/>
  <c r="AI278" i="15"/>
  <c r="AH278" i="15"/>
  <c r="AG278" i="15"/>
  <c r="AF278" i="15"/>
  <c r="AE278" i="15"/>
  <c r="AD278" i="15"/>
  <c r="AC278" i="15"/>
  <c r="AB278" i="15"/>
  <c r="AA278" i="15"/>
  <c r="Z278" i="15"/>
  <c r="Y278" i="15"/>
  <c r="X278" i="15"/>
  <c r="V278" i="15"/>
  <c r="U278" i="15"/>
  <c r="T278" i="15"/>
  <c r="S278" i="15"/>
  <c r="R278" i="15"/>
  <c r="Q278" i="15"/>
  <c r="P278" i="15"/>
  <c r="O278" i="15"/>
  <c r="N278" i="15"/>
  <c r="M278" i="15"/>
  <c r="L278" i="15"/>
  <c r="K278" i="15"/>
  <c r="J278" i="15"/>
  <c r="I278" i="15"/>
  <c r="H278" i="15"/>
  <c r="G278" i="15"/>
  <c r="F278" i="15"/>
  <c r="E278" i="15"/>
  <c r="D278" i="15"/>
  <c r="C278" i="15"/>
  <c r="B278" i="15"/>
  <c r="AZ265" i="15"/>
  <c r="V310" i="15"/>
  <c r="U310" i="15"/>
  <c r="T310" i="15"/>
  <c r="S310" i="15"/>
  <c r="R310" i="15"/>
  <c r="Q310" i="15"/>
  <c r="P310" i="15"/>
  <c r="O310" i="15"/>
  <c r="N310" i="15"/>
  <c r="M310" i="15"/>
  <c r="L310" i="15"/>
  <c r="K310" i="15"/>
  <c r="J310" i="15"/>
  <c r="I310" i="15"/>
  <c r="H310" i="15"/>
  <c r="G310" i="15"/>
  <c r="F310" i="15"/>
  <c r="E310" i="15"/>
  <c r="D310" i="15"/>
  <c r="C310" i="15"/>
  <c r="V309" i="15"/>
  <c r="U309" i="15"/>
  <c r="T309" i="15"/>
  <c r="S309" i="15"/>
  <c r="R309" i="15"/>
  <c r="Q309" i="15"/>
  <c r="P309" i="15"/>
  <c r="O309" i="15"/>
  <c r="N309" i="15"/>
  <c r="M309" i="15"/>
  <c r="L309" i="15"/>
  <c r="K309" i="15"/>
  <c r="J309" i="15"/>
  <c r="I309" i="15"/>
  <c r="H309" i="15"/>
  <c r="G309" i="15"/>
  <c r="F309" i="15"/>
  <c r="E309" i="15"/>
  <c r="D309" i="15"/>
  <c r="C309" i="15"/>
  <c r="V319" i="15"/>
  <c r="U319" i="15"/>
  <c r="T319" i="15"/>
  <c r="S319" i="15"/>
  <c r="R319" i="15"/>
  <c r="Q319" i="15"/>
  <c r="P319" i="15"/>
  <c r="O319" i="15"/>
  <c r="N319" i="15"/>
  <c r="M319" i="15"/>
  <c r="L319" i="15"/>
  <c r="K319" i="15"/>
  <c r="J319" i="15"/>
  <c r="I319" i="15"/>
  <c r="H319" i="15"/>
  <c r="G319" i="15"/>
  <c r="F319" i="15"/>
  <c r="E319" i="15"/>
  <c r="D319" i="15"/>
  <c r="C319" i="15"/>
  <c r="V318" i="15"/>
  <c r="U318" i="15"/>
  <c r="T318" i="15"/>
  <c r="S318" i="15"/>
  <c r="R318" i="15"/>
  <c r="Q318" i="15"/>
  <c r="P318" i="15"/>
  <c r="O318" i="15"/>
  <c r="N318" i="15"/>
  <c r="M318" i="15"/>
  <c r="L318" i="15"/>
  <c r="K318" i="15"/>
  <c r="J318" i="15"/>
  <c r="I318" i="15"/>
  <c r="H318" i="15"/>
  <c r="G318" i="15"/>
  <c r="F318" i="15"/>
  <c r="E318" i="15"/>
  <c r="D318" i="15"/>
  <c r="C318" i="15"/>
  <c r="B319" i="15"/>
  <c r="B318" i="15"/>
  <c r="B310" i="15"/>
  <c r="B309" i="15"/>
  <c r="V320" i="15"/>
  <c r="V314" i="15" s="1"/>
  <c r="U320" i="15"/>
  <c r="U314" i="15" s="1"/>
  <c r="T320" i="15"/>
  <c r="T314" i="15" s="1"/>
  <c r="S320" i="15"/>
  <c r="S314" i="15" s="1"/>
  <c r="R320" i="15"/>
  <c r="R314" i="15" s="1"/>
  <c r="Q320" i="15"/>
  <c r="Q314" i="15" s="1"/>
  <c r="P320" i="15"/>
  <c r="P314" i="15" s="1"/>
  <c r="O320" i="15"/>
  <c r="O314" i="15" s="1"/>
  <c r="N320" i="15"/>
  <c r="N314" i="15" s="1"/>
  <c r="M320" i="15"/>
  <c r="M314" i="15" s="1"/>
  <c r="L320" i="15"/>
  <c r="L314" i="15" s="1"/>
  <c r="K320" i="15"/>
  <c r="K314" i="15" s="1"/>
  <c r="J320" i="15"/>
  <c r="J314" i="15" s="1"/>
  <c r="I320" i="15"/>
  <c r="I314" i="15" s="1"/>
  <c r="H320" i="15"/>
  <c r="H314" i="15" s="1"/>
  <c r="G320" i="15"/>
  <c r="G314" i="15" s="1"/>
  <c r="F320" i="15"/>
  <c r="F314" i="15" s="1"/>
  <c r="E320" i="15"/>
  <c r="E314" i="15" s="1"/>
  <c r="D320" i="15"/>
  <c r="D314" i="15" s="1"/>
  <c r="C320" i="15"/>
  <c r="C314" i="15" s="1"/>
  <c r="V317" i="15"/>
  <c r="U317" i="15"/>
  <c r="T317" i="15"/>
  <c r="S317" i="15"/>
  <c r="R317" i="15"/>
  <c r="Q317" i="15"/>
  <c r="P317" i="15"/>
  <c r="O317" i="15"/>
  <c r="N317" i="15"/>
  <c r="M317" i="15"/>
  <c r="L317" i="15"/>
  <c r="K317" i="15"/>
  <c r="J317" i="15"/>
  <c r="I317" i="15"/>
  <c r="H317" i="15"/>
  <c r="G317" i="15"/>
  <c r="F317" i="15"/>
  <c r="E317" i="15"/>
  <c r="D317" i="15"/>
  <c r="C317" i="15"/>
  <c r="AL316" i="15"/>
  <c r="AK316" i="15"/>
  <c r="AJ316" i="15"/>
  <c r="AI316" i="15"/>
  <c r="AH316" i="15"/>
  <c r="AG316" i="15"/>
  <c r="AF316" i="15"/>
  <c r="AE316" i="15"/>
  <c r="AD316" i="15"/>
  <c r="AC316" i="15"/>
  <c r="AB316" i="15"/>
  <c r="AA316" i="15"/>
  <c r="Z316" i="15"/>
  <c r="Y316" i="15"/>
  <c r="X316" i="15"/>
  <c r="V316" i="15"/>
  <c r="U316" i="15"/>
  <c r="T316" i="15"/>
  <c r="S316" i="15"/>
  <c r="R316" i="15"/>
  <c r="Q316" i="15"/>
  <c r="P316" i="15"/>
  <c r="O316" i="15"/>
  <c r="N316" i="15"/>
  <c r="M316" i="15"/>
  <c r="L316" i="15"/>
  <c r="K316" i="15"/>
  <c r="J316" i="15"/>
  <c r="I316" i="15"/>
  <c r="H316" i="15"/>
  <c r="G316" i="15"/>
  <c r="F316" i="15"/>
  <c r="E316" i="15"/>
  <c r="D316" i="15"/>
  <c r="C316" i="15"/>
  <c r="AL315" i="15"/>
  <c r="AK315" i="15"/>
  <c r="AJ315" i="15"/>
  <c r="AI315" i="15"/>
  <c r="AH315" i="15"/>
  <c r="AG315" i="15"/>
  <c r="AF315" i="15"/>
  <c r="AE315" i="15"/>
  <c r="AD315" i="15"/>
  <c r="AC315" i="15"/>
  <c r="AB315" i="15"/>
  <c r="AA315" i="15"/>
  <c r="Z315" i="15"/>
  <c r="Y315" i="15"/>
  <c r="X315" i="15"/>
  <c r="V315" i="15"/>
  <c r="U315" i="15"/>
  <c r="T315" i="15"/>
  <c r="S315" i="15"/>
  <c r="R315" i="15"/>
  <c r="Q315" i="15"/>
  <c r="P315" i="15"/>
  <c r="O315" i="15"/>
  <c r="N315" i="15"/>
  <c r="M315" i="15"/>
  <c r="L315" i="15"/>
  <c r="K315" i="15"/>
  <c r="J315" i="15"/>
  <c r="I315" i="15"/>
  <c r="H315" i="15"/>
  <c r="G315" i="15"/>
  <c r="F315" i="15"/>
  <c r="E315" i="15"/>
  <c r="D315" i="15"/>
  <c r="C315" i="15"/>
  <c r="B320" i="15"/>
  <c r="B314" i="15" s="1"/>
  <c r="B317" i="15"/>
  <c r="B316" i="15"/>
  <c r="B315" i="15"/>
  <c r="V311" i="15"/>
  <c r="V307" i="15" s="1"/>
  <c r="U311" i="15"/>
  <c r="U307" i="15" s="1"/>
  <c r="T311" i="15"/>
  <c r="T307" i="15" s="1"/>
  <c r="S311" i="15"/>
  <c r="S307" i="15" s="1"/>
  <c r="R311" i="15"/>
  <c r="R307" i="15" s="1"/>
  <c r="Q311" i="15"/>
  <c r="Q307" i="15" s="1"/>
  <c r="P311" i="15"/>
  <c r="P307" i="15" s="1"/>
  <c r="O311" i="15"/>
  <c r="O307" i="15" s="1"/>
  <c r="N311" i="15"/>
  <c r="N307" i="15" s="1"/>
  <c r="M311" i="15"/>
  <c r="M307" i="15" s="1"/>
  <c r="L311" i="15"/>
  <c r="L307" i="15" s="1"/>
  <c r="K311" i="15"/>
  <c r="K307" i="15" s="1"/>
  <c r="J311" i="15"/>
  <c r="J307" i="15" s="1"/>
  <c r="I311" i="15"/>
  <c r="I307" i="15" s="1"/>
  <c r="H311" i="15"/>
  <c r="H307" i="15" s="1"/>
  <c r="G311" i="15"/>
  <c r="G307" i="15" s="1"/>
  <c r="F311" i="15"/>
  <c r="F307" i="15" s="1"/>
  <c r="E311" i="15"/>
  <c r="E307" i="15" s="1"/>
  <c r="D311" i="15"/>
  <c r="D307" i="15" s="1"/>
  <c r="C311" i="15"/>
  <c r="C307" i="15" s="1"/>
  <c r="B311" i="15"/>
  <c r="B307" i="15" s="1"/>
  <c r="AL308" i="15"/>
  <c r="AK308" i="15"/>
  <c r="AJ308" i="15"/>
  <c r="AI308" i="15"/>
  <c r="AH308" i="15"/>
  <c r="AG308" i="15"/>
  <c r="AF308" i="15"/>
  <c r="AE308" i="15"/>
  <c r="AD308" i="15"/>
  <c r="AC308" i="15"/>
  <c r="AB308" i="15"/>
  <c r="AA308" i="15"/>
  <c r="Z308" i="15"/>
  <c r="Y308" i="15"/>
  <c r="X308" i="15"/>
  <c r="V308" i="15"/>
  <c r="U308" i="15"/>
  <c r="T308" i="15"/>
  <c r="S308" i="15"/>
  <c r="R308" i="15"/>
  <c r="Q308" i="15"/>
  <c r="P308" i="15"/>
  <c r="O308" i="15"/>
  <c r="N308" i="15"/>
  <c r="M308" i="15"/>
  <c r="L308" i="15"/>
  <c r="K308" i="15"/>
  <c r="J308" i="15"/>
  <c r="I308" i="15"/>
  <c r="H308" i="15"/>
  <c r="G308" i="15"/>
  <c r="F308" i="15"/>
  <c r="E308" i="15"/>
  <c r="D308" i="15"/>
  <c r="C308" i="15"/>
  <c r="B308" i="15"/>
  <c r="V274" i="15"/>
  <c r="V264" i="15" s="1"/>
  <c r="U274" i="15"/>
  <c r="U264" i="15" s="1"/>
  <c r="T274" i="15"/>
  <c r="T264" i="15" s="1"/>
  <c r="S274" i="15"/>
  <c r="S264" i="15" s="1"/>
  <c r="R274" i="15"/>
  <c r="R264" i="15" s="1"/>
  <c r="Q274" i="15"/>
  <c r="Q264" i="15" s="1"/>
  <c r="P274" i="15"/>
  <c r="P264" i="15" s="1"/>
  <c r="O274" i="15"/>
  <c r="O264" i="15" s="1"/>
  <c r="N274" i="15"/>
  <c r="N264" i="15" s="1"/>
  <c r="M274" i="15"/>
  <c r="M264" i="15" s="1"/>
  <c r="L274" i="15"/>
  <c r="L264" i="15" s="1"/>
  <c r="K274" i="15"/>
  <c r="K264" i="15" s="1"/>
  <c r="J274" i="15"/>
  <c r="J264" i="15" s="1"/>
  <c r="I274" i="15"/>
  <c r="I264" i="15" s="1"/>
  <c r="H274" i="15"/>
  <c r="H264" i="15" s="1"/>
  <c r="G274" i="15"/>
  <c r="G264" i="15" s="1"/>
  <c r="F274" i="15"/>
  <c r="F264" i="15" s="1"/>
  <c r="E274" i="15"/>
  <c r="E264" i="15" s="1"/>
  <c r="D274" i="15"/>
  <c r="D264" i="15" s="1"/>
  <c r="C274" i="15"/>
  <c r="C264" i="15" s="1"/>
  <c r="B274" i="15"/>
  <c r="B264" i="15" s="1"/>
  <c r="V300" i="15"/>
  <c r="U300" i="15"/>
  <c r="T300" i="15"/>
  <c r="S300" i="15"/>
  <c r="R300" i="15"/>
  <c r="Q300" i="15"/>
  <c r="P300" i="15"/>
  <c r="O300" i="15"/>
  <c r="N300" i="15"/>
  <c r="M300" i="15"/>
  <c r="L300" i="15"/>
  <c r="K300" i="15"/>
  <c r="J300" i="15"/>
  <c r="I300" i="15"/>
  <c r="H300" i="15"/>
  <c r="G300" i="15"/>
  <c r="F300" i="15"/>
  <c r="E300" i="15"/>
  <c r="D300" i="15"/>
  <c r="C300" i="15"/>
  <c r="B300" i="15"/>
  <c r="V299" i="15"/>
  <c r="U299" i="15"/>
  <c r="T299" i="15"/>
  <c r="S299" i="15"/>
  <c r="R299" i="15"/>
  <c r="Q299" i="15"/>
  <c r="P299" i="15"/>
  <c r="O299" i="15"/>
  <c r="N299" i="15"/>
  <c r="M299" i="15"/>
  <c r="L299" i="15"/>
  <c r="K299" i="15"/>
  <c r="J299" i="15"/>
  <c r="I299" i="15"/>
  <c r="H299" i="15"/>
  <c r="G299" i="15"/>
  <c r="F299" i="15"/>
  <c r="E299" i="15"/>
  <c r="D299" i="15"/>
  <c r="C299" i="15"/>
  <c r="B299" i="15"/>
  <c r="V298" i="15"/>
  <c r="U298" i="15"/>
  <c r="T298" i="15"/>
  <c r="S298" i="15"/>
  <c r="R298" i="15"/>
  <c r="Q298" i="15"/>
  <c r="P298" i="15"/>
  <c r="O298" i="15"/>
  <c r="N298" i="15"/>
  <c r="M298" i="15"/>
  <c r="L298" i="15"/>
  <c r="K298" i="15"/>
  <c r="J298" i="15"/>
  <c r="I298" i="15"/>
  <c r="H298" i="15"/>
  <c r="G298" i="15"/>
  <c r="F298" i="15"/>
  <c r="E298" i="15"/>
  <c r="D298" i="15"/>
  <c r="C298" i="15"/>
  <c r="B298" i="15"/>
  <c r="V297" i="15"/>
  <c r="U297" i="15"/>
  <c r="T297" i="15"/>
  <c r="S297" i="15"/>
  <c r="R297" i="15"/>
  <c r="Q297" i="15"/>
  <c r="P297" i="15"/>
  <c r="O297" i="15"/>
  <c r="N297" i="15"/>
  <c r="M297" i="15"/>
  <c r="L297" i="15"/>
  <c r="K297" i="15"/>
  <c r="J297" i="15"/>
  <c r="I297" i="15"/>
  <c r="H297" i="15"/>
  <c r="G297" i="15"/>
  <c r="F297" i="15"/>
  <c r="E297" i="15"/>
  <c r="D297" i="15"/>
  <c r="C297" i="15"/>
  <c r="B297" i="15"/>
  <c r="AY296" i="15"/>
  <c r="AX296" i="15"/>
  <c r="AW296" i="15"/>
  <c r="AV296" i="15"/>
  <c r="AU296" i="15"/>
  <c r="AT296" i="15"/>
  <c r="AS296" i="15"/>
  <c r="AR296" i="15"/>
  <c r="AQ296" i="15"/>
  <c r="AP296" i="15"/>
  <c r="AO296" i="15"/>
  <c r="AN296" i="15"/>
  <c r="AM296" i="15"/>
  <c r="AL296" i="15"/>
  <c r="AK296" i="15"/>
  <c r="AJ296" i="15"/>
  <c r="AI296" i="15"/>
  <c r="AH296" i="15"/>
  <c r="AG296" i="15"/>
  <c r="AF296" i="15"/>
  <c r="AE296" i="15"/>
  <c r="AD296" i="15"/>
  <c r="AC296" i="15"/>
  <c r="AB296" i="15"/>
  <c r="AA296" i="15"/>
  <c r="Z296" i="15"/>
  <c r="Y296" i="15"/>
  <c r="X296" i="15"/>
  <c r="V296" i="15"/>
  <c r="U296" i="15"/>
  <c r="T296" i="15"/>
  <c r="S296" i="15"/>
  <c r="R296" i="15"/>
  <c r="Q296" i="15"/>
  <c r="P296" i="15"/>
  <c r="O296" i="15"/>
  <c r="N296" i="15"/>
  <c r="M296" i="15"/>
  <c r="L296" i="15"/>
  <c r="K296" i="15"/>
  <c r="J296" i="15"/>
  <c r="I296" i="15"/>
  <c r="H296" i="15"/>
  <c r="G296" i="15"/>
  <c r="F296" i="15"/>
  <c r="E296" i="15"/>
  <c r="D296" i="15"/>
  <c r="C296" i="15"/>
  <c r="B296" i="15"/>
  <c r="AY295" i="15"/>
  <c r="AX295" i="15"/>
  <c r="AW295" i="15"/>
  <c r="AV295" i="15"/>
  <c r="AU295" i="15"/>
  <c r="AT295" i="15"/>
  <c r="AS295" i="15"/>
  <c r="AR295" i="15"/>
  <c r="AQ295" i="15"/>
  <c r="AP295" i="15"/>
  <c r="AO295" i="15"/>
  <c r="AN295" i="15"/>
  <c r="AM295" i="15"/>
  <c r="AL295" i="15"/>
  <c r="AK295" i="15"/>
  <c r="AJ295" i="15"/>
  <c r="AI295" i="15"/>
  <c r="AH295" i="15"/>
  <c r="AG295" i="15"/>
  <c r="AF295" i="15"/>
  <c r="AE295" i="15"/>
  <c r="AD295" i="15"/>
  <c r="AC295" i="15"/>
  <c r="AB295" i="15"/>
  <c r="AA295" i="15"/>
  <c r="Z295" i="15"/>
  <c r="Y295" i="15"/>
  <c r="X295" i="15"/>
  <c r="V295" i="15"/>
  <c r="U295" i="15"/>
  <c r="T295" i="15"/>
  <c r="S295" i="15"/>
  <c r="R295" i="15"/>
  <c r="Q295" i="15"/>
  <c r="P295" i="15"/>
  <c r="O295" i="15"/>
  <c r="N295" i="15"/>
  <c r="M295" i="15"/>
  <c r="L295" i="15"/>
  <c r="K295" i="15"/>
  <c r="J295" i="15"/>
  <c r="I295" i="15"/>
  <c r="H295" i="15"/>
  <c r="G295" i="15"/>
  <c r="F295" i="15"/>
  <c r="E295" i="15"/>
  <c r="D295" i="15"/>
  <c r="C295" i="15"/>
  <c r="B295" i="15"/>
  <c r="AY294" i="15"/>
  <c r="AX294" i="15"/>
  <c r="AW294" i="15"/>
  <c r="AV294" i="15"/>
  <c r="AU294" i="15"/>
  <c r="AT294" i="15"/>
  <c r="AS294" i="15"/>
  <c r="AR294" i="15"/>
  <c r="AQ294" i="15"/>
  <c r="AP294" i="15"/>
  <c r="AO294" i="15"/>
  <c r="AN294" i="15"/>
  <c r="AM294" i="15"/>
  <c r="AL294" i="15"/>
  <c r="AK294" i="15"/>
  <c r="AJ294" i="15"/>
  <c r="AI294" i="15"/>
  <c r="AH294" i="15"/>
  <c r="AG294" i="15"/>
  <c r="AF294" i="15"/>
  <c r="AE294" i="15"/>
  <c r="AD294" i="15"/>
  <c r="AC294" i="15"/>
  <c r="AB294" i="15"/>
  <c r="AA294" i="15"/>
  <c r="Z294" i="15"/>
  <c r="Y294" i="15"/>
  <c r="X294" i="15"/>
  <c r="V294" i="15"/>
  <c r="U294" i="15"/>
  <c r="T294" i="15"/>
  <c r="S294" i="15"/>
  <c r="R294" i="15"/>
  <c r="Q294" i="15"/>
  <c r="P294" i="15"/>
  <c r="O294" i="15"/>
  <c r="N294" i="15"/>
  <c r="M294" i="15"/>
  <c r="L294" i="15"/>
  <c r="K294" i="15"/>
  <c r="J294" i="15"/>
  <c r="I294" i="15"/>
  <c r="H294" i="15"/>
  <c r="G294" i="15"/>
  <c r="F294" i="15"/>
  <c r="E294" i="15"/>
  <c r="D294" i="15"/>
  <c r="C294" i="15"/>
  <c r="B294" i="15"/>
  <c r="AY293" i="15"/>
  <c r="AX293" i="15"/>
  <c r="AW293" i="15"/>
  <c r="AV293" i="15"/>
  <c r="AU293" i="15"/>
  <c r="AT293" i="15"/>
  <c r="AS293" i="15"/>
  <c r="AR293" i="15"/>
  <c r="AQ293" i="15"/>
  <c r="AP293" i="15"/>
  <c r="AO293" i="15"/>
  <c r="AN293" i="15"/>
  <c r="AM293" i="15"/>
  <c r="AL293" i="15"/>
  <c r="AK293" i="15"/>
  <c r="AJ293" i="15"/>
  <c r="AI293" i="15"/>
  <c r="AH293" i="15"/>
  <c r="AG293" i="15"/>
  <c r="AF293" i="15"/>
  <c r="AE293" i="15"/>
  <c r="AD293" i="15"/>
  <c r="AC293" i="15"/>
  <c r="AB293" i="15"/>
  <c r="AA293" i="15"/>
  <c r="Z293" i="15"/>
  <c r="Y293" i="15"/>
  <c r="X293" i="15"/>
  <c r="V293" i="15"/>
  <c r="U293" i="15"/>
  <c r="T293" i="15"/>
  <c r="S293" i="15"/>
  <c r="R293" i="15"/>
  <c r="Q293" i="15"/>
  <c r="P293" i="15"/>
  <c r="O293" i="15"/>
  <c r="N293" i="15"/>
  <c r="M293" i="15"/>
  <c r="L293" i="15"/>
  <c r="K293" i="15"/>
  <c r="J293" i="15"/>
  <c r="I293" i="15"/>
  <c r="H293" i="15"/>
  <c r="G293" i="15"/>
  <c r="F293" i="15"/>
  <c r="E293" i="15"/>
  <c r="D293" i="15"/>
  <c r="C293" i="15"/>
  <c r="B293" i="15"/>
  <c r="AY292" i="15"/>
  <c r="AX292" i="15"/>
  <c r="AW292" i="15"/>
  <c r="AV292" i="15"/>
  <c r="AU292" i="15"/>
  <c r="AT292" i="15"/>
  <c r="AS292" i="15"/>
  <c r="AR292" i="15"/>
  <c r="AQ292" i="15"/>
  <c r="AP292" i="15"/>
  <c r="AO292" i="15"/>
  <c r="AN292" i="15"/>
  <c r="AM292" i="15"/>
  <c r="AL292" i="15"/>
  <c r="AK292" i="15"/>
  <c r="AJ292" i="15"/>
  <c r="AI292" i="15"/>
  <c r="AH292" i="15"/>
  <c r="AG292" i="15"/>
  <c r="AF292" i="15"/>
  <c r="AE292" i="15"/>
  <c r="AD292" i="15"/>
  <c r="AC292" i="15"/>
  <c r="AB292" i="15"/>
  <c r="AA292" i="15"/>
  <c r="Z292" i="15"/>
  <c r="Y292" i="15"/>
  <c r="X292" i="15"/>
  <c r="V292" i="15"/>
  <c r="U292" i="15"/>
  <c r="T292" i="15"/>
  <c r="S292" i="15"/>
  <c r="R292" i="15"/>
  <c r="Q292" i="15"/>
  <c r="P292" i="15"/>
  <c r="O292" i="15"/>
  <c r="N292" i="15"/>
  <c r="M292" i="15"/>
  <c r="L292" i="15"/>
  <c r="K292" i="15"/>
  <c r="J292" i="15"/>
  <c r="I292" i="15"/>
  <c r="H292" i="15"/>
  <c r="G292" i="15"/>
  <c r="F292" i="15"/>
  <c r="E292" i="15"/>
  <c r="D292" i="15"/>
  <c r="C292" i="15"/>
  <c r="B292" i="15"/>
  <c r="AY291" i="15"/>
  <c r="AX291" i="15"/>
  <c r="AW291" i="15"/>
  <c r="AV291" i="15"/>
  <c r="AU291" i="15"/>
  <c r="AT291" i="15"/>
  <c r="AS291" i="15"/>
  <c r="AR291" i="15"/>
  <c r="AQ291" i="15"/>
  <c r="AP291" i="15"/>
  <c r="AO291" i="15"/>
  <c r="AN291" i="15"/>
  <c r="AM291" i="15"/>
  <c r="AL291" i="15"/>
  <c r="AK291" i="15"/>
  <c r="AJ291" i="15"/>
  <c r="AI291" i="15"/>
  <c r="AH291" i="15"/>
  <c r="AG291" i="15"/>
  <c r="AF291" i="15"/>
  <c r="AE291" i="15"/>
  <c r="AD291" i="15"/>
  <c r="AC291" i="15"/>
  <c r="AB291" i="15"/>
  <c r="AA291" i="15"/>
  <c r="Z291" i="15"/>
  <c r="Y291" i="15"/>
  <c r="X291" i="15"/>
  <c r="V291" i="15"/>
  <c r="U291" i="15"/>
  <c r="T291" i="15"/>
  <c r="S291" i="15"/>
  <c r="R291" i="15"/>
  <c r="Q291" i="15"/>
  <c r="P291" i="15"/>
  <c r="O291" i="15"/>
  <c r="N291" i="15"/>
  <c r="M291" i="15"/>
  <c r="L291" i="15"/>
  <c r="K291" i="15"/>
  <c r="J291" i="15"/>
  <c r="I291" i="15"/>
  <c r="H291" i="15"/>
  <c r="G291" i="15"/>
  <c r="F291" i="15"/>
  <c r="E291" i="15"/>
  <c r="D291" i="15"/>
  <c r="C291" i="15"/>
  <c r="B291" i="15"/>
  <c r="AY290" i="15"/>
  <c r="AX290" i="15"/>
  <c r="AW290" i="15"/>
  <c r="AV290" i="15"/>
  <c r="AU290" i="15"/>
  <c r="AT290" i="15"/>
  <c r="AS290" i="15"/>
  <c r="AR290" i="15"/>
  <c r="AQ290" i="15"/>
  <c r="AP290" i="15"/>
  <c r="AO290" i="15"/>
  <c r="AN290" i="15"/>
  <c r="AM290" i="15"/>
  <c r="AL290" i="15"/>
  <c r="AK290" i="15"/>
  <c r="AJ290" i="15"/>
  <c r="AI290" i="15"/>
  <c r="AH290" i="15"/>
  <c r="AG290" i="15"/>
  <c r="AF290" i="15"/>
  <c r="AE290" i="15"/>
  <c r="AD290" i="15"/>
  <c r="AC290" i="15"/>
  <c r="AB290" i="15"/>
  <c r="AA290" i="15"/>
  <c r="Z290" i="15"/>
  <c r="Y290" i="15"/>
  <c r="X290" i="15"/>
  <c r="V290" i="15"/>
  <c r="U290" i="15"/>
  <c r="T290" i="15"/>
  <c r="S290" i="15"/>
  <c r="R290" i="15"/>
  <c r="Q290" i="15"/>
  <c r="P290" i="15"/>
  <c r="O290" i="15"/>
  <c r="N290" i="15"/>
  <c r="M290" i="15"/>
  <c r="L290" i="15"/>
  <c r="K290" i="15"/>
  <c r="J290" i="15"/>
  <c r="I290" i="15"/>
  <c r="H290" i="15"/>
  <c r="G290" i="15"/>
  <c r="F290" i="15"/>
  <c r="E290" i="15"/>
  <c r="D290" i="15"/>
  <c r="C290" i="15"/>
  <c r="B290" i="15"/>
  <c r="AY289" i="15"/>
  <c r="AX289" i="15"/>
  <c r="AW289" i="15"/>
  <c r="AV289" i="15"/>
  <c r="AU289" i="15"/>
  <c r="AT289" i="15"/>
  <c r="AS289" i="15"/>
  <c r="AR289" i="15"/>
  <c r="AQ289" i="15"/>
  <c r="AP289" i="15"/>
  <c r="AO289" i="15"/>
  <c r="AN289" i="15"/>
  <c r="AM289" i="15"/>
  <c r="AL289" i="15"/>
  <c r="AK289" i="15"/>
  <c r="AJ289" i="15"/>
  <c r="AI289" i="15"/>
  <c r="AH289" i="15"/>
  <c r="AG289" i="15"/>
  <c r="AF289" i="15"/>
  <c r="AE289" i="15"/>
  <c r="AD289" i="15"/>
  <c r="AC289" i="15"/>
  <c r="AB289" i="15"/>
  <c r="AA289" i="15"/>
  <c r="Z289" i="15"/>
  <c r="Y289" i="15"/>
  <c r="X289" i="15"/>
  <c r="V289" i="15"/>
  <c r="U289" i="15"/>
  <c r="T289" i="15"/>
  <c r="S289" i="15"/>
  <c r="R289" i="15"/>
  <c r="Q289" i="15"/>
  <c r="P289" i="15"/>
  <c r="O289" i="15"/>
  <c r="N289" i="15"/>
  <c r="M289" i="15"/>
  <c r="L289" i="15"/>
  <c r="K289" i="15"/>
  <c r="J289" i="15"/>
  <c r="I289" i="15"/>
  <c r="H289" i="15"/>
  <c r="G289" i="15"/>
  <c r="F289" i="15"/>
  <c r="E289" i="15"/>
  <c r="D289" i="15"/>
  <c r="C289" i="15"/>
  <c r="B289" i="15"/>
  <c r="AY288" i="15"/>
  <c r="AX288" i="15"/>
  <c r="AW288" i="15"/>
  <c r="AV288" i="15"/>
  <c r="AU288" i="15"/>
  <c r="AT288" i="15"/>
  <c r="AS288" i="15"/>
  <c r="AR288" i="15"/>
  <c r="AQ288" i="15"/>
  <c r="AP288" i="15"/>
  <c r="AO288" i="15"/>
  <c r="AN288" i="15"/>
  <c r="AM288" i="15"/>
  <c r="AL288" i="15"/>
  <c r="AK288" i="15"/>
  <c r="AJ288" i="15"/>
  <c r="AI288" i="15"/>
  <c r="AH288" i="15"/>
  <c r="AG288" i="15"/>
  <c r="AF288" i="15"/>
  <c r="AE288" i="15"/>
  <c r="AD288" i="15"/>
  <c r="AC288" i="15"/>
  <c r="AB288" i="15"/>
  <c r="AA288" i="15"/>
  <c r="Z288" i="15"/>
  <c r="Y288" i="15"/>
  <c r="X288" i="15"/>
  <c r="V288" i="15"/>
  <c r="U288" i="15"/>
  <c r="T288" i="15"/>
  <c r="S288" i="15"/>
  <c r="R288" i="15"/>
  <c r="Q288" i="15"/>
  <c r="P288" i="15"/>
  <c r="O288" i="15"/>
  <c r="N288" i="15"/>
  <c r="M288" i="15"/>
  <c r="L288" i="15"/>
  <c r="K288" i="15"/>
  <c r="J288" i="15"/>
  <c r="I288" i="15"/>
  <c r="H288" i="15"/>
  <c r="G288" i="15"/>
  <c r="F288" i="15"/>
  <c r="E288" i="15"/>
  <c r="D288" i="15"/>
  <c r="C288" i="15"/>
  <c r="B288" i="15"/>
  <c r="X287" i="15"/>
  <c r="V287" i="15"/>
  <c r="U287" i="15"/>
  <c r="U284" i="15" s="1"/>
  <c r="T287" i="15"/>
  <c r="S287" i="15"/>
  <c r="R287" i="15"/>
  <c r="Q287" i="15"/>
  <c r="P287" i="15"/>
  <c r="O287" i="15"/>
  <c r="N287" i="15"/>
  <c r="M287" i="15"/>
  <c r="M284" i="15" s="1"/>
  <c r="L287" i="15"/>
  <c r="K287" i="15"/>
  <c r="J287" i="15"/>
  <c r="I287" i="15"/>
  <c r="H287" i="15"/>
  <c r="G287" i="15"/>
  <c r="F287" i="15"/>
  <c r="E287" i="15"/>
  <c r="E284" i="15" s="1"/>
  <c r="D287" i="15"/>
  <c r="C287" i="15"/>
  <c r="B287" i="15"/>
  <c r="V303" i="15"/>
  <c r="U303" i="15"/>
  <c r="T303" i="15"/>
  <c r="S303" i="15"/>
  <c r="R303" i="15"/>
  <c r="Q303" i="15"/>
  <c r="P303" i="15"/>
  <c r="O303" i="15"/>
  <c r="N303" i="15"/>
  <c r="M303" i="15"/>
  <c r="L303" i="15"/>
  <c r="K303" i="15"/>
  <c r="J303" i="15"/>
  <c r="I303" i="15"/>
  <c r="H303" i="15"/>
  <c r="G303" i="15"/>
  <c r="F303" i="15"/>
  <c r="E303" i="15"/>
  <c r="D303" i="15"/>
  <c r="C303" i="15"/>
  <c r="V302" i="15"/>
  <c r="U302" i="15"/>
  <c r="T302" i="15"/>
  <c r="S302" i="15"/>
  <c r="R302" i="15"/>
  <c r="Q302" i="15"/>
  <c r="P302" i="15"/>
  <c r="O302" i="15"/>
  <c r="N302" i="15"/>
  <c r="M302" i="15"/>
  <c r="L302" i="15"/>
  <c r="K302" i="15"/>
  <c r="J302" i="15"/>
  <c r="I302" i="15"/>
  <c r="H302" i="15"/>
  <c r="G302" i="15"/>
  <c r="F302" i="15"/>
  <c r="E302" i="15"/>
  <c r="D302" i="15"/>
  <c r="C302" i="15"/>
  <c r="V301" i="15"/>
  <c r="U301" i="15"/>
  <c r="T301" i="15"/>
  <c r="S301" i="15"/>
  <c r="R301" i="15"/>
  <c r="Q301" i="15"/>
  <c r="P301" i="15"/>
  <c r="O301" i="15"/>
  <c r="N301" i="15"/>
  <c r="M301" i="15"/>
  <c r="L301" i="15"/>
  <c r="K301" i="15"/>
  <c r="J301" i="15"/>
  <c r="I301" i="15"/>
  <c r="H301" i="15"/>
  <c r="G301" i="15"/>
  <c r="F301" i="15"/>
  <c r="E301" i="15"/>
  <c r="D301" i="15"/>
  <c r="C301" i="15"/>
  <c r="B303" i="15"/>
  <c r="B302" i="15"/>
  <c r="B301" i="15"/>
  <c r="F284" i="15" l="1"/>
  <c r="N284" i="15"/>
  <c r="V284" i="15"/>
  <c r="G284" i="15"/>
  <c r="O284" i="15"/>
  <c r="O324" i="15" s="1"/>
  <c r="H284" i="15"/>
  <c r="P284" i="15"/>
  <c r="P324" i="15" s="1"/>
  <c r="I284" i="15"/>
  <c r="Q284" i="15"/>
  <c r="B284" i="15"/>
  <c r="J284" i="15"/>
  <c r="R284" i="15"/>
  <c r="C284" i="15"/>
  <c r="K284" i="15"/>
  <c r="K324" i="15" s="1"/>
  <c r="S284" i="15"/>
  <c r="S324" i="15" s="1"/>
  <c r="D284" i="15"/>
  <c r="L284" i="15"/>
  <c r="T284" i="15"/>
  <c r="AF398" i="15"/>
  <c r="F313" i="15"/>
  <c r="F312" i="15" s="1"/>
  <c r="N313" i="15"/>
  <c r="N312" i="15" s="1"/>
  <c r="V313" i="15"/>
  <c r="V312" i="15" s="1"/>
  <c r="K313" i="15"/>
  <c r="K312" i="15" s="1"/>
  <c r="S313" i="15"/>
  <c r="S312" i="15" s="1"/>
  <c r="G313" i="15"/>
  <c r="G312" i="15" s="1"/>
  <c r="O313" i="15"/>
  <c r="O312" i="15" s="1"/>
  <c r="C313" i="15"/>
  <c r="C312" i="15" s="1"/>
  <c r="J313" i="15"/>
  <c r="J312" i="15" s="1"/>
  <c r="R313" i="15"/>
  <c r="R312" i="15" s="1"/>
  <c r="D313" i="15"/>
  <c r="D312" i="15" s="1"/>
  <c r="L313" i="15"/>
  <c r="L312" i="15" s="1"/>
  <c r="T313" i="15"/>
  <c r="T312" i="15" s="1"/>
  <c r="D306" i="15"/>
  <c r="D305" i="15" s="1"/>
  <c r="L306" i="15"/>
  <c r="L305" i="15" s="1"/>
  <c r="T306" i="15"/>
  <c r="T305" i="15" s="1"/>
  <c r="B313" i="15"/>
  <c r="B312" i="15" s="1"/>
  <c r="H313" i="15"/>
  <c r="H312" i="15" s="1"/>
  <c r="P313" i="15"/>
  <c r="P312" i="15" s="1"/>
  <c r="I313" i="15"/>
  <c r="I312" i="15" s="1"/>
  <c r="Q313" i="15"/>
  <c r="Q312" i="15" s="1"/>
  <c r="E313" i="15"/>
  <c r="E312" i="15" s="1"/>
  <c r="M313" i="15"/>
  <c r="M312" i="15" s="1"/>
  <c r="U313" i="15"/>
  <c r="U312" i="15" s="1"/>
  <c r="C306" i="15"/>
  <c r="C305" i="15" s="1"/>
  <c r="K306" i="15"/>
  <c r="K305" i="15" s="1"/>
  <c r="S306" i="15"/>
  <c r="S305" i="15" s="1"/>
  <c r="E306" i="15"/>
  <c r="E305" i="15" s="1"/>
  <c r="U306" i="15"/>
  <c r="U305" i="15" s="1"/>
  <c r="F306" i="15"/>
  <c r="F305" i="15" s="1"/>
  <c r="N306" i="15"/>
  <c r="N305" i="15" s="1"/>
  <c r="V306" i="15"/>
  <c r="V305" i="15" s="1"/>
  <c r="G306" i="15"/>
  <c r="G305" i="15" s="1"/>
  <c r="O306" i="15"/>
  <c r="O305" i="15" s="1"/>
  <c r="H306" i="15"/>
  <c r="H305" i="15" s="1"/>
  <c r="P306" i="15"/>
  <c r="P305" i="15" s="1"/>
  <c r="I306" i="15"/>
  <c r="I305" i="15" s="1"/>
  <c r="Q306" i="15"/>
  <c r="Q305" i="15" s="1"/>
  <c r="M306" i="15"/>
  <c r="M305" i="15" s="1"/>
  <c r="M324" i="15"/>
  <c r="B306" i="15"/>
  <c r="B305" i="15" s="1"/>
  <c r="J306" i="15"/>
  <c r="J305" i="15" s="1"/>
  <c r="R306" i="15"/>
  <c r="R305" i="15" s="1"/>
  <c r="G324" i="15"/>
  <c r="E324" i="15"/>
  <c r="U324" i="15"/>
  <c r="H324" i="15"/>
  <c r="B324" i="15"/>
  <c r="J324" i="15"/>
  <c r="R324" i="15"/>
  <c r="C324" i="15"/>
  <c r="D324" i="15"/>
  <c r="Q324" i="15"/>
  <c r="L324" i="15"/>
  <c r="I324" i="15"/>
  <c r="T324" i="15"/>
  <c r="F324" i="15"/>
  <c r="N324" i="15"/>
  <c r="V324" i="15"/>
  <c r="AY279" i="15"/>
  <c r="AX279" i="15"/>
  <c r="AW279" i="15"/>
  <c r="AV279" i="15"/>
  <c r="AU279" i="15"/>
  <c r="AT279" i="15"/>
  <c r="AS279" i="15"/>
  <c r="AR279" i="15"/>
  <c r="AQ279" i="15"/>
  <c r="AP279" i="15"/>
  <c r="AO279" i="15"/>
  <c r="AN279" i="15"/>
  <c r="AM279" i="15"/>
  <c r="AL279" i="15"/>
  <c r="AK279" i="15"/>
  <c r="AJ279" i="15"/>
  <c r="AI279" i="15"/>
  <c r="AH279" i="15"/>
  <c r="AG279" i="15"/>
  <c r="AF279" i="15"/>
  <c r="AE279" i="15"/>
  <c r="AD279" i="15"/>
  <c r="AC279" i="15"/>
  <c r="AB279" i="15"/>
  <c r="AA279" i="15"/>
  <c r="Z279" i="15"/>
  <c r="Y279" i="15"/>
  <c r="X279" i="15"/>
  <c r="V279" i="15"/>
  <c r="U279" i="15"/>
  <c r="T279" i="15"/>
  <c r="S279" i="15"/>
  <c r="R279" i="15"/>
  <c r="Q279" i="15"/>
  <c r="P279" i="15"/>
  <c r="O279" i="15"/>
  <c r="N279" i="15"/>
  <c r="M279" i="15"/>
  <c r="L279" i="15"/>
  <c r="K279" i="15"/>
  <c r="J279" i="15"/>
  <c r="I279" i="15"/>
  <c r="H279" i="15"/>
  <c r="G279" i="15"/>
  <c r="F279" i="15"/>
  <c r="E279" i="15"/>
  <c r="D279" i="15"/>
  <c r="C279" i="15"/>
  <c r="V277" i="15"/>
  <c r="U277" i="15"/>
  <c r="T277" i="15"/>
  <c r="S277" i="15"/>
  <c r="R277" i="15"/>
  <c r="Q277" i="15"/>
  <c r="P277" i="15"/>
  <c r="O277" i="15"/>
  <c r="N277" i="15"/>
  <c r="M277" i="15"/>
  <c r="L277" i="15"/>
  <c r="K277" i="15"/>
  <c r="J277" i="15"/>
  <c r="I277" i="15"/>
  <c r="H277" i="15"/>
  <c r="G277" i="15"/>
  <c r="F277" i="15"/>
  <c r="E277" i="15"/>
  <c r="D277" i="15"/>
  <c r="C277" i="15"/>
  <c r="V276" i="15"/>
  <c r="U276" i="15"/>
  <c r="T276" i="15"/>
  <c r="S276" i="15"/>
  <c r="R276" i="15"/>
  <c r="Q276" i="15"/>
  <c r="P276" i="15"/>
  <c r="O276" i="15"/>
  <c r="N276" i="15"/>
  <c r="M276" i="15"/>
  <c r="L276" i="15"/>
  <c r="K276" i="15"/>
  <c r="J276" i="15"/>
  <c r="I276" i="15"/>
  <c r="H276" i="15"/>
  <c r="G276" i="15"/>
  <c r="F276" i="15"/>
  <c r="E276" i="15"/>
  <c r="D276" i="15"/>
  <c r="C276" i="15"/>
  <c r="B279" i="15"/>
  <c r="B277" i="15"/>
  <c r="B276" i="15"/>
  <c r="AL272" i="15"/>
  <c r="AK272" i="15"/>
  <c r="AJ272" i="15"/>
  <c r="AI272" i="15"/>
  <c r="AH272" i="15"/>
  <c r="AG272" i="15"/>
  <c r="AF272" i="15"/>
  <c r="AE272" i="15"/>
  <c r="AD272" i="15"/>
  <c r="AC272" i="15"/>
  <c r="AB272" i="15"/>
  <c r="AA272" i="15"/>
  <c r="Z272" i="15"/>
  <c r="Y272" i="15"/>
  <c r="X272" i="15"/>
  <c r="V272" i="15"/>
  <c r="U272" i="15"/>
  <c r="T272" i="15"/>
  <c r="S272" i="15"/>
  <c r="R272" i="15"/>
  <c r="Q272" i="15"/>
  <c r="P272" i="15"/>
  <c r="O272" i="15"/>
  <c r="N272" i="15"/>
  <c r="M272" i="15"/>
  <c r="L272" i="15"/>
  <c r="K272" i="15"/>
  <c r="J272" i="15"/>
  <c r="I272" i="15"/>
  <c r="H272" i="15"/>
  <c r="G272" i="15"/>
  <c r="F272" i="15"/>
  <c r="E272" i="15"/>
  <c r="D272" i="15"/>
  <c r="C272" i="15"/>
  <c r="AY271" i="15"/>
  <c r="AX271" i="15"/>
  <c r="AW271" i="15"/>
  <c r="AV271" i="15"/>
  <c r="AU271" i="15"/>
  <c r="AT271" i="15"/>
  <c r="AS271" i="15"/>
  <c r="AR271" i="15"/>
  <c r="AQ271" i="15"/>
  <c r="AP271" i="15"/>
  <c r="AO271" i="15"/>
  <c r="AN271" i="15"/>
  <c r="AM271" i="15"/>
  <c r="AL271" i="15"/>
  <c r="AK271" i="15"/>
  <c r="AJ271" i="15"/>
  <c r="AI271" i="15"/>
  <c r="AH271" i="15"/>
  <c r="AG271" i="15"/>
  <c r="AF271" i="15"/>
  <c r="AE271" i="15"/>
  <c r="AD271" i="15"/>
  <c r="AC271" i="15"/>
  <c r="AB271" i="15"/>
  <c r="AA271" i="15"/>
  <c r="Z271" i="15"/>
  <c r="Y271" i="15"/>
  <c r="X271" i="15"/>
  <c r="V271" i="15"/>
  <c r="U271" i="15"/>
  <c r="T271" i="15"/>
  <c r="S271" i="15"/>
  <c r="R271" i="15"/>
  <c r="Q271" i="15"/>
  <c r="P271" i="15"/>
  <c r="O271" i="15"/>
  <c r="N271" i="15"/>
  <c r="M271" i="15"/>
  <c r="L271" i="15"/>
  <c r="K271" i="15"/>
  <c r="J271" i="15"/>
  <c r="I271" i="15"/>
  <c r="H271" i="15"/>
  <c r="G271" i="15"/>
  <c r="F271" i="15"/>
  <c r="E271" i="15"/>
  <c r="D271" i="15"/>
  <c r="C271" i="15"/>
  <c r="AY270" i="15"/>
  <c r="AX270" i="15"/>
  <c r="AW270" i="15"/>
  <c r="AV270" i="15"/>
  <c r="AU270" i="15"/>
  <c r="AT270" i="15"/>
  <c r="AS270" i="15"/>
  <c r="AR270" i="15"/>
  <c r="AQ270" i="15"/>
  <c r="AP270" i="15"/>
  <c r="AO270" i="15"/>
  <c r="AN270" i="15"/>
  <c r="AM270" i="15"/>
  <c r="AL270" i="15"/>
  <c r="AK270" i="15"/>
  <c r="AJ270" i="15"/>
  <c r="AI270" i="15"/>
  <c r="AH270" i="15"/>
  <c r="AG270" i="15"/>
  <c r="AF270" i="15"/>
  <c r="AE270" i="15"/>
  <c r="AD270" i="15"/>
  <c r="AC270" i="15"/>
  <c r="AB270" i="15"/>
  <c r="AA270" i="15"/>
  <c r="Z270" i="15"/>
  <c r="Y270" i="15"/>
  <c r="X270" i="15"/>
  <c r="V270" i="15"/>
  <c r="U270" i="15"/>
  <c r="T270" i="15"/>
  <c r="S270" i="15"/>
  <c r="R270" i="15"/>
  <c r="Q270" i="15"/>
  <c r="P270" i="15"/>
  <c r="O270" i="15"/>
  <c r="N270" i="15"/>
  <c r="M270" i="15"/>
  <c r="L270" i="15"/>
  <c r="K270" i="15"/>
  <c r="J270" i="15"/>
  <c r="I270" i="15"/>
  <c r="H270" i="15"/>
  <c r="G270" i="15"/>
  <c r="F270" i="15"/>
  <c r="E270" i="15"/>
  <c r="D270" i="15"/>
  <c r="C270" i="15"/>
  <c r="B272" i="15"/>
  <c r="B271" i="15"/>
  <c r="B270" i="15"/>
  <c r="AL266" i="15"/>
  <c r="AK266" i="15"/>
  <c r="AJ266" i="15"/>
  <c r="AI266" i="15"/>
  <c r="AH266" i="15"/>
  <c r="AG266" i="15"/>
  <c r="AF266" i="15"/>
  <c r="AE266" i="15"/>
  <c r="AD266" i="15"/>
  <c r="AC266" i="15"/>
  <c r="AB266" i="15"/>
  <c r="AA266" i="15"/>
  <c r="Z266" i="15"/>
  <c r="Y266" i="15"/>
  <c r="X266" i="15"/>
  <c r="V266" i="15"/>
  <c r="U266" i="15"/>
  <c r="T266" i="15"/>
  <c r="S266" i="15"/>
  <c r="R266" i="15"/>
  <c r="Q266" i="15"/>
  <c r="P266" i="15"/>
  <c r="O266" i="15"/>
  <c r="N266" i="15"/>
  <c r="M266" i="15"/>
  <c r="L266" i="15"/>
  <c r="K266" i="15"/>
  <c r="J266" i="15"/>
  <c r="I266" i="15"/>
  <c r="H266" i="15"/>
  <c r="G266" i="15"/>
  <c r="F266" i="15"/>
  <c r="E266" i="15"/>
  <c r="D266" i="15"/>
  <c r="C266" i="15"/>
  <c r="B266" i="15"/>
  <c r="AL268" i="15"/>
  <c r="AK268" i="15"/>
  <c r="AJ268" i="15"/>
  <c r="AI268" i="15"/>
  <c r="AH268" i="15"/>
  <c r="AG268" i="15"/>
  <c r="AF268" i="15"/>
  <c r="AE268" i="15"/>
  <c r="AD268" i="15"/>
  <c r="AC268" i="15"/>
  <c r="AB268" i="15"/>
  <c r="AA268" i="15"/>
  <c r="Z268" i="15"/>
  <c r="Y268" i="15"/>
  <c r="X268" i="15"/>
  <c r="V268" i="15"/>
  <c r="U268" i="15"/>
  <c r="T268" i="15"/>
  <c r="S268" i="15"/>
  <c r="R268" i="15"/>
  <c r="Q268" i="15"/>
  <c r="P268" i="15"/>
  <c r="O268" i="15"/>
  <c r="N268" i="15"/>
  <c r="M268" i="15"/>
  <c r="L268" i="15"/>
  <c r="K268" i="15"/>
  <c r="J268" i="15"/>
  <c r="I268" i="15"/>
  <c r="H268" i="15"/>
  <c r="G268" i="15"/>
  <c r="F268" i="15"/>
  <c r="E268" i="15"/>
  <c r="D268" i="15"/>
  <c r="C268" i="15"/>
  <c r="AL267" i="15"/>
  <c r="AK267" i="15"/>
  <c r="AJ267" i="15"/>
  <c r="AI267" i="15"/>
  <c r="AH267" i="15"/>
  <c r="AG267" i="15"/>
  <c r="AF267" i="15"/>
  <c r="AE267" i="15"/>
  <c r="AD267" i="15"/>
  <c r="AC267" i="15"/>
  <c r="AB267" i="15"/>
  <c r="AA267" i="15"/>
  <c r="Z267" i="15"/>
  <c r="Y267" i="15"/>
  <c r="X267" i="15"/>
  <c r="V267" i="15"/>
  <c r="U267" i="15"/>
  <c r="T267" i="15"/>
  <c r="S267" i="15"/>
  <c r="R267" i="15"/>
  <c r="Q267" i="15"/>
  <c r="P267" i="15"/>
  <c r="O267" i="15"/>
  <c r="N267" i="15"/>
  <c r="M267" i="15"/>
  <c r="L267" i="15"/>
  <c r="K267" i="15"/>
  <c r="J267" i="15"/>
  <c r="I267" i="15"/>
  <c r="H267" i="15"/>
  <c r="G267" i="15"/>
  <c r="F267" i="15"/>
  <c r="E267" i="15"/>
  <c r="D267" i="15"/>
  <c r="C267" i="15"/>
  <c r="B268" i="15"/>
  <c r="B267" i="15"/>
  <c r="AM261" i="15"/>
  <c r="AN261" i="15" s="1"/>
  <c r="AO261" i="15" s="1"/>
  <c r="AP261" i="15" s="1"/>
  <c r="AQ261" i="15" s="1"/>
  <c r="AR261" i="15" s="1"/>
  <c r="AS261" i="15" s="1"/>
  <c r="AT261" i="15" s="1"/>
  <c r="AU261" i="15" s="1"/>
  <c r="AV261" i="15" s="1"/>
  <c r="AW261" i="15" s="1"/>
  <c r="AX261" i="15" s="1"/>
  <c r="AY261" i="15" s="1"/>
  <c r="S325" i="15" l="1"/>
  <c r="F325" i="15"/>
  <c r="N325" i="15"/>
  <c r="H325" i="15"/>
  <c r="AG398" i="15"/>
  <c r="P325" i="15"/>
  <c r="T325" i="15"/>
  <c r="L325" i="15"/>
  <c r="E325" i="15"/>
  <c r="J325" i="15"/>
  <c r="M325" i="15"/>
  <c r="V325" i="15"/>
  <c r="O325" i="15"/>
  <c r="U325" i="15"/>
  <c r="K325" i="15"/>
  <c r="G325" i="15"/>
  <c r="D325" i="15"/>
  <c r="C325" i="15"/>
  <c r="I325" i="15"/>
  <c r="R325" i="15"/>
  <c r="Q325" i="15"/>
  <c r="C275" i="15"/>
  <c r="T275" i="15"/>
  <c r="F275" i="15"/>
  <c r="N275" i="15"/>
  <c r="H275" i="15"/>
  <c r="P275" i="15"/>
  <c r="B269" i="15"/>
  <c r="H269" i="15"/>
  <c r="P269" i="15"/>
  <c r="B265" i="15"/>
  <c r="C269" i="15"/>
  <c r="K269" i="15"/>
  <c r="S269" i="15"/>
  <c r="D275" i="15"/>
  <c r="L275" i="15"/>
  <c r="G269" i="15"/>
  <c r="O269" i="15"/>
  <c r="G275" i="15"/>
  <c r="O275" i="15"/>
  <c r="I265" i="15"/>
  <c r="V265" i="15"/>
  <c r="AL265" i="15"/>
  <c r="V275" i="15"/>
  <c r="N265" i="15"/>
  <c r="AD265" i="15"/>
  <c r="Q265" i="15"/>
  <c r="Y265" i="15"/>
  <c r="AG265" i="15"/>
  <c r="I275" i="15"/>
  <c r="Q275" i="15"/>
  <c r="AH265" i="15"/>
  <c r="J265" i="15"/>
  <c r="R265" i="15"/>
  <c r="Z265" i="15"/>
  <c r="J275" i="15"/>
  <c r="D269" i="15"/>
  <c r="L269" i="15"/>
  <c r="T269" i="15"/>
  <c r="F265" i="15"/>
  <c r="O265" i="15"/>
  <c r="H265" i="15"/>
  <c r="P265" i="15"/>
  <c r="X265" i="15"/>
  <c r="AF265" i="15"/>
  <c r="I269" i="15"/>
  <c r="Q269" i="15"/>
  <c r="B275" i="15"/>
  <c r="J269" i="15"/>
  <c r="R269" i="15"/>
  <c r="AE265" i="15"/>
  <c r="C265" i="15"/>
  <c r="K265" i="15"/>
  <c r="S265" i="15"/>
  <c r="AA265" i="15"/>
  <c r="AI265" i="15"/>
  <c r="K275" i="15"/>
  <c r="S275" i="15"/>
  <c r="G265" i="15"/>
  <c r="D265" i="15"/>
  <c r="L265" i="15"/>
  <c r="T265" i="15"/>
  <c r="AB265" i="15"/>
  <c r="AJ265" i="15"/>
  <c r="E269" i="15"/>
  <c r="M269" i="15"/>
  <c r="U269" i="15"/>
  <c r="R275" i="15"/>
  <c r="E265" i="15"/>
  <c r="M265" i="15"/>
  <c r="U265" i="15"/>
  <c r="AC265" i="15"/>
  <c r="AK265" i="15"/>
  <c r="F269" i="15"/>
  <c r="N269" i="15"/>
  <c r="V269" i="15"/>
  <c r="E275" i="15"/>
  <c r="M275" i="15"/>
  <c r="U275" i="15"/>
  <c r="C22" i="11"/>
  <c r="E55" i="11" s="1"/>
  <c r="W100" i="15"/>
  <c r="W98" i="15"/>
  <c r="W96" i="15"/>
  <c r="C53" i="11"/>
  <c r="C52" i="11"/>
  <c r="C51" i="11"/>
  <c r="C50" i="11"/>
  <c r="C49" i="11"/>
  <c r="C48" i="11"/>
  <c r="C47" i="11"/>
  <c r="C46" i="11"/>
  <c r="C45" i="11"/>
  <c r="C44" i="11"/>
  <c r="C43" i="11"/>
  <c r="C42" i="11"/>
  <c r="C41" i="11"/>
  <c r="AH398" i="15" l="1"/>
  <c r="P286" i="15"/>
  <c r="H286" i="15"/>
  <c r="T285" i="15"/>
  <c r="L285" i="15"/>
  <c r="D285" i="15"/>
  <c r="O286" i="15"/>
  <c r="G286" i="15"/>
  <c r="S285" i="15"/>
  <c r="K285" i="15"/>
  <c r="C285" i="15"/>
  <c r="E285" i="15"/>
  <c r="V286" i="15"/>
  <c r="N286" i="15"/>
  <c r="F286" i="15"/>
  <c r="R285" i="15"/>
  <c r="J285" i="15"/>
  <c r="B286" i="15"/>
  <c r="N285" i="15"/>
  <c r="M285" i="15"/>
  <c r="U286" i="15"/>
  <c r="M286" i="15"/>
  <c r="E286" i="15"/>
  <c r="Q285" i="15"/>
  <c r="I285" i="15"/>
  <c r="B285" i="15"/>
  <c r="B283" i="15" s="1"/>
  <c r="B282" i="15" s="1"/>
  <c r="V285" i="15"/>
  <c r="F285" i="15"/>
  <c r="I286" i="15"/>
  <c r="T286" i="15"/>
  <c r="L286" i="15"/>
  <c r="D286" i="15"/>
  <c r="P285" i="15"/>
  <c r="H285" i="15"/>
  <c r="J286" i="15"/>
  <c r="Q286" i="15"/>
  <c r="S286" i="15"/>
  <c r="K286" i="15"/>
  <c r="C286" i="15"/>
  <c r="O285" i="15"/>
  <c r="G285" i="15"/>
  <c r="R286" i="15"/>
  <c r="U285" i="15"/>
  <c r="R281" i="15"/>
  <c r="J281" i="15"/>
  <c r="V280" i="15"/>
  <c r="N280" i="15"/>
  <c r="F280" i="15"/>
  <c r="S281" i="15"/>
  <c r="G280" i="15"/>
  <c r="Q281" i="15"/>
  <c r="I281" i="15"/>
  <c r="U280" i="15"/>
  <c r="M280" i="15"/>
  <c r="M263" i="15" s="1"/>
  <c r="M262" i="15" s="1"/>
  <c r="E280" i="15"/>
  <c r="O280" i="15"/>
  <c r="O263" i="15" s="1"/>
  <c r="O262" i="15" s="1"/>
  <c r="P281" i="15"/>
  <c r="H281" i="15"/>
  <c r="T280" i="15"/>
  <c r="L280" i="15"/>
  <c r="D280" i="15"/>
  <c r="O281" i="15"/>
  <c r="G281" i="15"/>
  <c r="S280" i="15"/>
  <c r="S263" i="15" s="1"/>
  <c r="S262" i="15" s="1"/>
  <c r="K280" i="15"/>
  <c r="C280" i="15"/>
  <c r="L281" i="15"/>
  <c r="P280" i="15"/>
  <c r="P263" i="15" s="1"/>
  <c r="P262" i="15" s="1"/>
  <c r="C281" i="15"/>
  <c r="V281" i="15"/>
  <c r="N281" i="15"/>
  <c r="F281" i="15"/>
  <c r="R280" i="15"/>
  <c r="J280" i="15"/>
  <c r="J263" i="15" s="1"/>
  <c r="J262" i="15" s="1"/>
  <c r="B281" i="15"/>
  <c r="T281" i="15"/>
  <c r="D281" i="15"/>
  <c r="H280" i="15"/>
  <c r="H263" i="15" s="1"/>
  <c r="H262" i="15" s="1"/>
  <c r="K281" i="15"/>
  <c r="U281" i="15"/>
  <c r="M281" i="15"/>
  <c r="E281" i="15"/>
  <c r="Q280" i="15"/>
  <c r="Q263" i="15" s="1"/>
  <c r="Q262" i="15" s="1"/>
  <c r="I280" i="15"/>
  <c r="I263" i="15" s="1"/>
  <c r="I262" i="15" s="1"/>
  <c r="B280" i="15"/>
  <c r="B263" i="15" s="1"/>
  <c r="B262" i="15" s="1"/>
  <c r="E59" i="11"/>
  <c r="D45" i="11"/>
  <c r="E45" i="11" s="1"/>
  <c r="D48" i="11"/>
  <c r="E48" i="11" s="1"/>
  <c r="D47" i="11"/>
  <c r="E47" i="11" s="1"/>
  <c r="D51" i="11"/>
  <c r="E51" i="11" s="1"/>
  <c r="E58" i="11"/>
  <c r="D44" i="11"/>
  <c r="E44" i="11" s="1"/>
  <c r="D52" i="11"/>
  <c r="E52" i="11" s="1"/>
  <c r="D46" i="11"/>
  <c r="E46" i="11" s="1"/>
  <c r="D49" i="11"/>
  <c r="E49" i="11" s="1"/>
  <c r="D42" i="11"/>
  <c r="E42" i="11" s="1"/>
  <c r="D50" i="11"/>
  <c r="E50" i="11" s="1"/>
  <c r="D43" i="11"/>
  <c r="E43" i="11" s="1"/>
  <c r="D53" i="11"/>
  <c r="E53" i="11" s="1"/>
  <c r="L263" i="15" l="1"/>
  <c r="L262" i="15" s="1"/>
  <c r="E263" i="15"/>
  <c r="E262" i="15" s="1"/>
  <c r="N263" i="15"/>
  <c r="N262" i="15" s="1"/>
  <c r="V263" i="15"/>
  <c r="V262" i="15" s="1"/>
  <c r="D263" i="15"/>
  <c r="D262" i="15" s="1"/>
  <c r="U263" i="15"/>
  <c r="U262" i="15" s="1"/>
  <c r="T263" i="15"/>
  <c r="T262" i="15" s="1"/>
  <c r="C263" i="15"/>
  <c r="C262" i="15" s="1"/>
  <c r="G263" i="15"/>
  <c r="G262" i="15" s="1"/>
  <c r="F263" i="15"/>
  <c r="F262" i="15" s="1"/>
  <c r="R263" i="15"/>
  <c r="R262" i="15" s="1"/>
  <c r="K263" i="15"/>
  <c r="K262" i="15" s="1"/>
  <c r="AI398" i="15"/>
  <c r="Q283" i="15"/>
  <c r="Q282" i="15" s="1"/>
  <c r="U283" i="15"/>
  <c r="U282" i="15" s="1"/>
  <c r="O283" i="15"/>
  <c r="O282" i="15" s="1"/>
  <c r="V283" i="15"/>
  <c r="V282" i="15" s="1"/>
  <c r="P283" i="15"/>
  <c r="P282" i="15" s="1"/>
  <c r="I283" i="15"/>
  <c r="I282" i="15" s="1"/>
  <c r="R283" i="15"/>
  <c r="R282" i="15" s="1"/>
  <c r="N283" i="15"/>
  <c r="N282" i="15" s="1"/>
  <c r="G283" i="15"/>
  <c r="G282" i="15" s="1"/>
  <c r="J283" i="15"/>
  <c r="J282" i="15" s="1"/>
  <c r="S283" i="15"/>
  <c r="S282" i="15" s="1"/>
  <c r="D283" i="15"/>
  <c r="D282" i="15" s="1"/>
  <c r="B322" i="15"/>
  <c r="B326" i="15" s="1"/>
  <c r="L283" i="15"/>
  <c r="L282" i="15" s="1"/>
  <c r="F283" i="15"/>
  <c r="F282" i="15" s="1"/>
  <c r="M283" i="15"/>
  <c r="M282" i="15" s="1"/>
  <c r="E283" i="15"/>
  <c r="E282" i="15" s="1"/>
  <c r="T283" i="15"/>
  <c r="T282" i="15" s="1"/>
  <c r="C283" i="15"/>
  <c r="C282" i="15" s="1"/>
  <c r="H283" i="15"/>
  <c r="H282" i="15" s="1"/>
  <c r="K283" i="15"/>
  <c r="K282" i="15" s="1"/>
  <c r="I322" i="15"/>
  <c r="I326" i="15" s="1"/>
  <c r="D58" i="11"/>
  <c r="Y97" i="15"/>
  <c r="G322" i="15" l="1"/>
  <c r="G326" i="15" s="1"/>
  <c r="T322" i="15"/>
  <c r="T326" i="15" s="1"/>
  <c r="U322" i="15"/>
  <c r="U326" i="15" s="1"/>
  <c r="N322" i="15"/>
  <c r="N326" i="15" s="1"/>
  <c r="Q322" i="15"/>
  <c r="Q326" i="15" s="1"/>
  <c r="C322" i="15"/>
  <c r="M322" i="15"/>
  <c r="AJ398" i="15"/>
  <c r="K322" i="15"/>
  <c r="K326" i="15" s="1"/>
  <c r="R322" i="15"/>
  <c r="R326" i="15" s="1"/>
  <c r="D322" i="15"/>
  <c r="D326" i="15" s="1"/>
  <c r="L322" i="15"/>
  <c r="L326" i="15" s="1"/>
  <c r="O322" i="15"/>
  <c r="V322" i="15"/>
  <c r="J322" i="15"/>
  <c r="E322" i="15"/>
  <c r="E326" i="15" s="1"/>
  <c r="S322" i="15"/>
  <c r="S326" i="15" s="1"/>
  <c r="F322" i="15"/>
  <c r="U323" i="15"/>
  <c r="H322" i="15"/>
  <c r="P322" i="15"/>
  <c r="P326" i="15" s="1"/>
  <c r="Z97" i="15"/>
  <c r="U50" i="15"/>
  <c r="C323" i="15" l="1"/>
  <c r="C326" i="15"/>
  <c r="J323" i="15"/>
  <c r="J326" i="15"/>
  <c r="O323" i="15"/>
  <c r="O326" i="15"/>
  <c r="G323" i="15"/>
  <c r="F326" i="15"/>
  <c r="N323" i="15"/>
  <c r="M326" i="15"/>
  <c r="I323" i="15"/>
  <c r="H326" i="15"/>
  <c r="V323" i="15"/>
  <c r="V326" i="15"/>
  <c r="V330" i="15" s="1"/>
  <c r="D323" i="15"/>
  <c r="R323" i="15"/>
  <c r="L323" i="15"/>
  <c r="M323" i="15"/>
  <c r="AK398" i="15"/>
  <c r="F323" i="15"/>
  <c r="K323" i="15"/>
  <c r="P323" i="15"/>
  <c r="S323" i="15"/>
  <c r="Q323" i="15"/>
  <c r="E323" i="15"/>
  <c r="H323" i="15"/>
  <c r="T323" i="15"/>
  <c r="AA97" i="15"/>
  <c r="X274" i="15"/>
  <c r="X264" i="15" s="1"/>
  <c r="AL398" i="15" l="1"/>
  <c r="AB97" i="15"/>
  <c r="Y23" i="15"/>
  <c r="Y274" i="15" s="1"/>
  <c r="Y264" i="15" s="1"/>
  <c r="AM398" i="15" l="1"/>
  <c r="AC97" i="15"/>
  <c r="Y269" i="15"/>
  <c r="Z23" i="15"/>
  <c r="Z274" i="15" s="1"/>
  <c r="Z264" i="15" s="1"/>
  <c r="W390" i="15"/>
  <c r="W349" i="15"/>
  <c r="V120" i="15"/>
  <c r="AN398" i="15" l="1"/>
  <c r="AD97" i="15"/>
  <c r="Z269" i="15"/>
  <c r="AA23" i="15"/>
  <c r="AA274" i="15" s="1"/>
  <c r="AA264" i="15" s="1"/>
  <c r="AM73" i="15"/>
  <c r="AN73" i="15" s="1"/>
  <c r="AM70" i="15"/>
  <c r="AM69" i="15"/>
  <c r="AM351" i="15" s="1"/>
  <c r="AM68" i="15"/>
  <c r="AM66" i="15"/>
  <c r="AM346" i="15" s="1"/>
  <c r="AM65" i="15"/>
  <c r="AM64" i="15"/>
  <c r="AN64" i="15" s="1"/>
  <c r="AM63" i="15"/>
  <c r="AM62" i="15"/>
  <c r="AN62" i="15" s="1"/>
  <c r="AM61" i="15"/>
  <c r="AY144" i="15"/>
  <c r="AX144" i="15"/>
  <c r="AW144" i="15"/>
  <c r="AV144" i="15"/>
  <c r="AU144" i="15"/>
  <c r="AT144" i="15"/>
  <c r="AS144" i="15"/>
  <c r="AR144" i="15"/>
  <c r="AQ144" i="15"/>
  <c r="AP144" i="15"/>
  <c r="AO144" i="15"/>
  <c r="AN144" i="15"/>
  <c r="AM144" i="15"/>
  <c r="AY143" i="15"/>
  <c r="AX143" i="15"/>
  <c r="AW143" i="15"/>
  <c r="AV143" i="15"/>
  <c r="AU143" i="15"/>
  <c r="AT143" i="15"/>
  <c r="AS143" i="15"/>
  <c r="AR143" i="15"/>
  <c r="AQ143" i="15"/>
  <c r="AP143" i="15"/>
  <c r="AO143" i="15"/>
  <c r="AN143" i="15"/>
  <c r="AM143" i="15"/>
  <c r="AY142" i="15"/>
  <c r="AX142" i="15"/>
  <c r="AW142" i="15"/>
  <c r="AV142" i="15"/>
  <c r="AU142" i="15"/>
  <c r="AT142" i="15"/>
  <c r="AS142" i="15"/>
  <c r="AR142" i="15"/>
  <c r="AQ142" i="15"/>
  <c r="AP142" i="15"/>
  <c r="AO142" i="15"/>
  <c r="AN142" i="15"/>
  <c r="AM142" i="15"/>
  <c r="AY141" i="15"/>
  <c r="AX141" i="15"/>
  <c r="AW141" i="15"/>
  <c r="AV141" i="15"/>
  <c r="AU141" i="15"/>
  <c r="AT141" i="15"/>
  <c r="AS141" i="15"/>
  <c r="AR141" i="15"/>
  <c r="AQ141" i="15"/>
  <c r="AP141" i="15"/>
  <c r="AO141" i="15"/>
  <c r="AN141" i="15"/>
  <c r="AM141" i="15"/>
  <c r="AY140" i="15"/>
  <c r="AY393" i="15" s="1"/>
  <c r="AX140" i="15"/>
  <c r="AX393" i="15" s="1"/>
  <c r="AW140" i="15"/>
  <c r="AW393" i="15" s="1"/>
  <c r="AV140" i="15"/>
  <c r="AV393" i="15" s="1"/>
  <c r="AU140" i="15"/>
  <c r="AU393" i="15" s="1"/>
  <c r="AT140" i="15"/>
  <c r="AT393" i="15" s="1"/>
  <c r="AS140" i="15"/>
  <c r="AS393" i="15" s="1"/>
  <c r="AR140" i="15"/>
  <c r="AR393" i="15" s="1"/>
  <c r="AQ140" i="15"/>
  <c r="AQ393" i="15" s="1"/>
  <c r="AP140" i="15"/>
  <c r="AP393" i="15" s="1"/>
  <c r="AO140" i="15"/>
  <c r="AO393" i="15" s="1"/>
  <c r="AN140" i="15"/>
  <c r="AN393" i="15" s="1"/>
  <c r="AM140" i="15"/>
  <c r="AM393" i="15" s="1"/>
  <c r="AY139" i="15"/>
  <c r="AX139" i="15"/>
  <c r="AW139" i="15"/>
  <c r="AV139" i="15"/>
  <c r="AU139" i="15"/>
  <c r="AT139" i="15"/>
  <c r="AS139" i="15"/>
  <c r="AR139" i="15"/>
  <c r="AQ139" i="15"/>
  <c r="AP139" i="15"/>
  <c r="AO139" i="15"/>
  <c r="AN139" i="15"/>
  <c r="AM139" i="15"/>
  <c r="AY138" i="15"/>
  <c r="AX138" i="15"/>
  <c r="AW138" i="15"/>
  <c r="AV138" i="15"/>
  <c r="AU138" i="15"/>
  <c r="AT138" i="15"/>
  <c r="AS138" i="15"/>
  <c r="AR138" i="15"/>
  <c r="AQ138" i="15"/>
  <c r="AP138" i="15"/>
  <c r="AO138" i="15"/>
  <c r="AN138" i="15"/>
  <c r="AM138" i="15"/>
  <c r="AY137" i="15"/>
  <c r="AX137" i="15"/>
  <c r="AW137" i="15"/>
  <c r="AV137" i="15"/>
  <c r="AU137" i="15"/>
  <c r="AT137" i="15"/>
  <c r="AS137" i="15"/>
  <c r="AR137" i="15"/>
  <c r="AQ137" i="15"/>
  <c r="AP137" i="15"/>
  <c r="AO137" i="15"/>
  <c r="AN137" i="15"/>
  <c r="AM137" i="15"/>
  <c r="AY136" i="15"/>
  <c r="AX136" i="15"/>
  <c r="AW136" i="15"/>
  <c r="AV136" i="15"/>
  <c r="AU136" i="15"/>
  <c r="AT136" i="15"/>
  <c r="AS136" i="15"/>
  <c r="AR136" i="15"/>
  <c r="AQ136" i="15"/>
  <c r="AP136" i="15"/>
  <c r="AO136" i="15"/>
  <c r="AN136" i="15"/>
  <c r="AM136" i="15"/>
  <c r="AY135" i="15"/>
  <c r="AX135" i="15"/>
  <c r="AW135" i="15"/>
  <c r="AV135" i="15"/>
  <c r="AU135" i="15"/>
  <c r="AT135" i="15"/>
  <c r="AS135" i="15"/>
  <c r="AR135" i="15"/>
  <c r="AQ135" i="15"/>
  <c r="AP135" i="15"/>
  <c r="AO135" i="15"/>
  <c r="AN135" i="15"/>
  <c r="AM135" i="15"/>
  <c r="AY134" i="15"/>
  <c r="AX134" i="15"/>
  <c r="AW134" i="15"/>
  <c r="AV134" i="15"/>
  <c r="AU134" i="15"/>
  <c r="AT134" i="15"/>
  <c r="AS134" i="15"/>
  <c r="AR134" i="15"/>
  <c r="AQ134" i="15"/>
  <c r="AP134" i="15"/>
  <c r="AO134" i="15"/>
  <c r="AN134" i="15"/>
  <c r="AM134" i="15"/>
  <c r="AY108" i="15"/>
  <c r="AX108" i="15"/>
  <c r="AW108" i="15"/>
  <c r="AV108" i="15"/>
  <c r="AU108" i="15"/>
  <c r="AT108" i="15"/>
  <c r="AS108" i="15"/>
  <c r="AR108" i="15"/>
  <c r="AQ108" i="15"/>
  <c r="AP108" i="15"/>
  <c r="AO108" i="15"/>
  <c r="AN108" i="15"/>
  <c r="AM108" i="15"/>
  <c r="AO398" i="15" l="1"/>
  <c r="AN63" i="15"/>
  <c r="AN388" i="15" s="1"/>
  <c r="AM388" i="15"/>
  <c r="AN61" i="15"/>
  <c r="AN381" i="15" s="1"/>
  <c r="AM381" i="15"/>
  <c r="AN65" i="15"/>
  <c r="AN389" i="15" s="1"/>
  <c r="AM389" i="15"/>
  <c r="Y107" i="15"/>
  <c r="AN70" i="15"/>
  <c r="AN352" i="15" s="1"/>
  <c r="AM352" i="15"/>
  <c r="AM117" i="15"/>
  <c r="AM350" i="15"/>
  <c r="AE97" i="15"/>
  <c r="AA269" i="15"/>
  <c r="AN69" i="15"/>
  <c r="AN351" i="15" s="1"/>
  <c r="AM119" i="15"/>
  <c r="AM123" i="15"/>
  <c r="AO64" i="15"/>
  <c r="AP64" i="15" s="1"/>
  <c r="AQ64" i="15" s="1"/>
  <c r="AR64" i="15" s="1"/>
  <c r="AS64" i="15" s="1"/>
  <c r="AT64" i="15" s="1"/>
  <c r="AU64" i="15" s="1"/>
  <c r="AV64" i="15" s="1"/>
  <c r="AW64" i="15" s="1"/>
  <c r="AX64" i="15" s="1"/>
  <c r="AY64" i="15" s="1"/>
  <c r="AN113" i="15"/>
  <c r="AM113" i="15"/>
  <c r="AN68" i="15"/>
  <c r="AN350" i="15" s="1"/>
  <c r="AM118" i="15"/>
  <c r="AO62" i="15"/>
  <c r="AP62" i="15" s="1"/>
  <c r="AQ62" i="15" s="1"/>
  <c r="AR62" i="15" s="1"/>
  <c r="AS62" i="15" s="1"/>
  <c r="AT62" i="15" s="1"/>
  <c r="AU62" i="15" s="1"/>
  <c r="AV62" i="15" s="1"/>
  <c r="AW62" i="15" s="1"/>
  <c r="AX62" i="15" s="1"/>
  <c r="AY62" i="15" s="1"/>
  <c r="AN123" i="15"/>
  <c r="AO73" i="15"/>
  <c r="AP73" i="15" s="1"/>
  <c r="AQ73" i="15" s="1"/>
  <c r="AR73" i="15" s="1"/>
  <c r="AS73" i="15" s="1"/>
  <c r="AT73" i="15" s="1"/>
  <c r="AU73" i="15" s="1"/>
  <c r="AV73" i="15" s="1"/>
  <c r="AW73" i="15" s="1"/>
  <c r="AX73" i="15" s="1"/>
  <c r="AY73" i="15" s="1"/>
  <c r="AO61" i="15"/>
  <c r="AN66" i="15"/>
  <c r="AN346" i="15" s="1"/>
  <c r="AB23" i="15"/>
  <c r="AB274" i="15" s="1"/>
  <c r="AB264" i="15" s="1"/>
  <c r="AP398" i="15" l="1"/>
  <c r="AO65" i="15"/>
  <c r="AO389" i="15" s="1"/>
  <c r="AN119" i="15"/>
  <c r="AO70" i="15"/>
  <c r="AO119" i="15" s="1"/>
  <c r="AO63" i="15"/>
  <c r="AP61" i="15"/>
  <c r="AO381" i="15"/>
  <c r="Z107" i="15"/>
  <c r="AF97" i="15"/>
  <c r="AB269" i="15"/>
  <c r="AO69" i="15"/>
  <c r="AN118" i="15"/>
  <c r="AO113" i="15"/>
  <c r="AO68" i="15"/>
  <c r="AO350" i="15" s="1"/>
  <c r="AN117" i="15"/>
  <c r="AO123" i="15"/>
  <c r="AO66" i="15"/>
  <c r="AO346" i="15" s="1"/>
  <c r="AC23" i="15"/>
  <c r="AC274" i="15" s="1"/>
  <c r="AC264" i="15" s="1"/>
  <c r="AP113" i="15"/>
  <c r="AP123" i="15"/>
  <c r="AQ398" i="15" l="1"/>
  <c r="AP70" i="15"/>
  <c r="AP119" i="15" s="1"/>
  <c r="AP65" i="15"/>
  <c r="AP389" i="15" s="1"/>
  <c r="AO352" i="15"/>
  <c r="AQ61" i="15"/>
  <c r="AP381" i="15"/>
  <c r="AP63" i="15"/>
  <c r="AO388" i="15"/>
  <c r="AP69" i="15"/>
  <c r="AO351" i="15"/>
  <c r="AG97" i="15"/>
  <c r="AA107" i="15"/>
  <c r="AC269" i="15"/>
  <c r="AO118" i="15"/>
  <c r="AP68" i="15"/>
  <c r="AP350" i="15" s="1"/>
  <c r="AO117" i="15"/>
  <c r="AP66" i="15"/>
  <c r="AP346" i="15" s="1"/>
  <c r="AD23" i="15"/>
  <c r="AD274" i="15" s="1"/>
  <c r="AD264" i="15" s="1"/>
  <c r="AQ123" i="15"/>
  <c r="AQ113" i="15"/>
  <c r="AR398" i="15" l="1"/>
  <c r="AP352" i="15"/>
  <c r="AQ70" i="15"/>
  <c r="AQ119" i="15" s="1"/>
  <c r="AQ65" i="15"/>
  <c r="AR65" i="15" s="1"/>
  <c r="AQ63" i="15"/>
  <c r="AP388" i="15"/>
  <c r="AR61" i="15"/>
  <c r="AQ381" i="15"/>
  <c r="AP118" i="15"/>
  <c r="AP351" i="15"/>
  <c r="AB107" i="15"/>
  <c r="AQ69" i="15"/>
  <c r="AQ351" i="15" s="1"/>
  <c r="AH97" i="15"/>
  <c r="AD269" i="15"/>
  <c r="AQ68" i="15"/>
  <c r="AQ350" i="15" s="1"/>
  <c r="AP117" i="15"/>
  <c r="AQ66" i="15"/>
  <c r="AQ346" i="15" s="1"/>
  <c r="AE23" i="15"/>
  <c r="AE274" i="15" s="1"/>
  <c r="AE264" i="15" s="1"/>
  <c r="AR123" i="15"/>
  <c r="AR113" i="15"/>
  <c r="AS398" i="15" l="1"/>
  <c r="AR70" i="15"/>
  <c r="AR119" i="15" s="1"/>
  <c r="AQ352" i="15"/>
  <c r="AQ389" i="15"/>
  <c r="AS61" i="15"/>
  <c r="AR381" i="15"/>
  <c r="AR63" i="15"/>
  <c r="AQ388" i="15"/>
  <c r="AS65" i="15"/>
  <c r="AR389" i="15"/>
  <c r="AQ118" i="15"/>
  <c r="AC107" i="15"/>
  <c r="AR69" i="15"/>
  <c r="AI97" i="15"/>
  <c r="AE269" i="15"/>
  <c r="AR68" i="15"/>
  <c r="AR350" i="15" s="1"/>
  <c r="AQ117" i="15"/>
  <c r="AR66" i="15"/>
  <c r="AR346" i="15" s="1"/>
  <c r="AF23" i="15"/>
  <c r="AF274" i="15" s="1"/>
  <c r="AF264" i="15" s="1"/>
  <c r="AS113" i="15"/>
  <c r="AS123" i="15"/>
  <c r="AT398" i="15" l="1"/>
  <c r="AR352" i="15"/>
  <c r="AS70" i="15"/>
  <c r="AS119" i="15" s="1"/>
  <c r="AS63" i="15"/>
  <c r="AR388" i="15"/>
  <c r="AT65" i="15"/>
  <c r="AS389" i="15"/>
  <c r="AT61" i="15"/>
  <c r="AS381" i="15"/>
  <c r="AJ97" i="15"/>
  <c r="AR118" i="15"/>
  <c r="AR351" i="15"/>
  <c r="AS69" i="15"/>
  <c r="AT69" i="15" s="1"/>
  <c r="AD107" i="15"/>
  <c r="AT70" i="15"/>
  <c r="AT119" i="15" s="1"/>
  <c r="AS352" i="15"/>
  <c r="AF269" i="15"/>
  <c r="AS68" i="15"/>
  <c r="AS350" i="15" s="1"/>
  <c r="AR117" i="15"/>
  <c r="AS66" i="15"/>
  <c r="AS346" i="15" s="1"/>
  <c r="AG23" i="15"/>
  <c r="AG274" i="15" s="1"/>
  <c r="AG264" i="15" s="1"/>
  <c r="AT113" i="15"/>
  <c r="AT123" i="15"/>
  <c r="AU398" i="15" l="1"/>
  <c r="AU65" i="15"/>
  <c r="AT389" i="15"/>
  <c r="AU61" i="15"/>
  <c r="AT381" i="15"/>
  <c r="AT63" i="15"/>
  <c r="AS388" i="15"/>
  <c r="AT118" i="15"/>
  <c r="AT351" i="15"/>
  <c r="AS118" i="15"/>
  <c r="AS351" i="15"/>
  <c r="AE107" i="15"/>
  <c r="AU70" i="15"/>
  <c r="AU119" i="15" s="1"/>
  <c r="AT352" i="15"/>
  <c r="AK97" i="15"/>
  <c r="AG269" i="15"/>
  <c r="AU69" i="15"/>
  <c r="AT68" i="15"/>
  <c r="AT350" i="15" s="1"/>
  <c r="AS117" i="15"/>
  <c r="AT66" i="15"/>
  <c r="AT346" i="15" s="1"/>
  <c r="AH23" i="15"/>
  <c r="AH274" i="15" s="1"/>
  <c r="AH264" i="15" s="1"/>
  <c r="AU123" i="15"/>
  <c r="AU113" i="15"/>
  <c r="AV398" i="15" l="1"/>
  <c r="AU63" i="15"/>
  <c r="AT388" i="15"/>
  <c r="AV61" i="15"/>
  <c r="AU381" i="15"/>
  <c r="AV65" i="15"/>
  <c r="AU389" i="15"/>
  <c r="AV70" i="15"/>
  <c r="AV119" i="15" s="1"/>
  <c r="AU352" i="15"/>
  <c r="AU118" i="15"/>
  <c r="AU351" i="15"/>
  <c r="AF107" i="15"/>
  <c r="AL97" i="15"/>
  <c r="AH269" i="15"/>
  <c r="AV69" i="15"/>
  <c r="AU68" i="15"/>
  <c r="AU350" i="15" s="1"/>
  <c r="AT117" i="15"/>
  <c r="AU66" i="15"/>
  <c r="AU346" i="15" s="1"/>
  <c r="AI23" i="15"/>
  <c r="AI274" i="15" s="1"/>
  <c r="AI264" i="15" s="1"/>
  <c r="AV113" i="15"/>
  <c r="AV123" i="15"/>
  <c r="AW398" i="15" l="1"/>
  <c r="AV63" i="15"/>
  <c r="AU388" i="15"/>
  <c r="AW61" i="15"/>
  <c r="AV381" i="15"/>
  <c r="AW65" i="15"/>
  <c r="AV389" i="15"/>
  <c r="AM97" i="15"/>
  <c r="AG107" i="15"/>
  <c r="AV118" i="15"/>
  <c r="AV351" i="15"/>
  <c r="AW70" i="15"/>
  <c r="AV352" i="15"/>
  <c r="AI269" i="15"/>
  <c r="AW69" i="15"/>
  <c r="AV68" i="15"/>
  <c r="AV350" i="15" s="1"/>
  <c r="AU117" i="15"/>
  <c r="AV66" i="15"/>
  <c r="AV346" i="15" s="1"/>
  <c r="AJ23" i="15"/>
  <c r="AJ274" i="15" s="1"/>
  <c r="AJ264" i="15" s="1"/>
  <c r="AW113" i="15"/>
  <c r="AW123" i="15"/>
  <c r="AY398" i="15" l="1"/>
  <c r="AX398" i="15"/>
  <c r="AW63" i="15"/>
  <c r="AV388" i="15"/>
  <c r="AX61" i="15"/>
  <c r="AW381" i="15"/>
  <c r="AX65" i="15"/>
  <c r="AW389" i="15"/>
  <c r="AX70" i="15"/>
  <c r="AX119" i="15" s="1"/>
  <c r="AW352" i="15"/>
  <c r="AH107" i="15"/>
  <c r="AW119" i="15"/>
  <c r="AW118" i="15"/>
  <c r="AW351" i="15"/>
  <c r="AN97" i="15"/>
  <c r="AJ269" i="15"/>
  <c r="AX69" i="15"/>
  <c r="AW68" i="15"/>
  <c r="AW350" i="15" s="1"/>
  <c r="AV117" i="15"/>
  <c r="AW66" i="15"/>
  <c r="AW346" i="15" s="1"/>
  <c r="AK23" i="15"/>
  <c r="AK274" i="15" s="1"/>
  <c r="AK264" i="15" s="1"/>
  <c r="AY123" i="15"/>
  <c r="AX123" i="15"/>
  <c r="AY113" i="15"/>
  <c r="AX113" i="15"/>
  <c r="AY65" i="15" l="1"/>
  <c r="AY389" i="15" s="1"/>
  <c r="AX389" i="15"/>
  <c r="AY61" i="15"/>
  <c r="AY381" i="15" s="1"/>
  <c r="AX381" i="15"/>
  <c r="AX63" i="15"/>
  <c r="AW388" i="15"/>
  <c r="AX118" i="15"/>
  <c r="AX351" i="15"/>
  <c r="AI107" i="15"/>
  <c r="AO97" i="15"/>
  <c r="AY70" i="15"/>
  <c r="AX352" i="15"/>
  <c r="AK269" i="15"/>
  <c r="AY69" i="15"/>
  <c r="AY351" i="15" s="1"/>
  <c r="AX68" i="15"/>
  <c r="AX350" i="15" s="1"/>
  <c r="AW117" i="15"/>
  <c r="AX66" i="15"/>
  <c r="AX346" i="15" s="1"/>
  <c r="AL23" i="15"/>
  <c r="AL274" i="15" s="1"/>
  <c r="AL264" i="15" s="1"/>
  <c r="AY63" i="15" l="1"/>
  <c r="AY388" i="15" s="1"/>
  <c r="AX388" i="15"/>
  <c r="AP97" i="15"/>
  <c r="AY352" i="15"/>
  <c r="AY119" i="15"/>
  <c r="AJ107" i="15"/>
  <c r="AL269" i="15"/>
  <c r="AY118" i="15"/>
  <c r="AY68" i="15"/>
  <c r="AX117" i="15"/>
  <c r="AY66" i="15"/>
  <c r="AY346" i="15" s="1"/>
  <c r="AM23" i="15"/>
  <c r="AM274" i="15" s="1"/>
  <c r="AM264" i="15" s="1"/>
  <c r="F15" i="13"/>
  <c r="F11" i="13"/>
  <c r="AM14" i="15"/>
  <c r="AM13" i="15"/>
  <c r="AM316" i="15" s="1"/>
  <c r="AM12" i="15"/>
  <c r="AM342" i="15" s="1"/>
  <c r="AM11" i="15"/>
  <c r="AM10" i="15"/>
  <c r="AM341" i="15" s="1"/>
  <c r="AM9" i="15"/>
  <c r="AM8" i="15"/>
  <c r="V100" i="15"/>
  <c r="V98" i="15"/>
  <c r="V96" i="15"/>
  <c r="V252" i="15"/>
  <c r="V221" i="15"/>
  <c r="V195" i="15"/>
  <c r="V193" i="15"/>
  <c r="V191" i="15"/>
  <c r="V144" i="15"/>
  <c r="V143" i="15"/>
  <c r="V142" i="15"/>
  <c r="V141" i="15"/>
  <c r="V140" i="15"/>
  <c r="V393" i="15" s="1"/>
  <c r="V139" i="15"/>
  <c r="V138" i="15"/>
  <c r="V137" i="15"/>
  <c r="V136" i="15"/>
  <c r="V135" i="15"/>
  <c r="V134" i="15"/>
  <c r="V133" i="15"/>
  <c r="V132" i="15"/>
  <c r="V131" i="15"/>
  <c r="V130" i="15"/>
  <c r="V129" i="15"/>
  <c r="V128" i="15"/>
  <c r="V127" i="15"/>
  <c r="V126" i="15"/>
  <c r="V125" i="15"/>
  <c r="V124" i="15"/>
  <c r="V123" i="15"/>
  <c r="V121" i="15"/>
  <c r="V119" i="15"/>
  <c r="V118" i="15"/>
  <c r="V117" i="15"/>
  <c r="V116" i="15"/>
  <c r="V115" i="15"/>
  <c r="V114" i="15"/>
  <c r="V113" i="15"/>
  <c r="V112" i="15"/>
  <c r="V111" i="15"/>
  <c r="V110" i="15"/>
  <c r="V109" i="15"/>
  <c r="V108" i="15"/>
  <c r="V107" i="15"/>
  <c r="AM315" i="15" l="1"/>
  <c r="AM266" i="15"/>
  <c r="AK107" i="15"/>
  <c r="AY117" i="15"/>
  <c r="AY350" i="15"/>
  <c r="AQ97" i="15"/>
  <c r="AN9" i="15"/>
  <c r="AM308" i="15"/>
  <c r="AM115" i="15"/>
  <c r="AM272" i="15"/>
  <c r="AM269" i="15" s="1"/>
  <c r="AM111" i="15"/>
  <c r="AM267" i="15"/>
  <c r="AN12" i="15"/>
  <c r="AN342" i="15" s="1"/>
  <c r="AM268" i="15"/>
  <c r="AM112" i="15"/>
  <c r="AN11" i="15"/>
  <c r="AN8" i="15"/>
  <c r="AM110" i="15"/>
  <c r="AN10" i="15"/>
  <c r="AN13" i="15"/>
  <c r="AN316" i="15" s="1"/>
  <c r="AM114" i="15"/>
  <c r="AN14" i="15"/>
  <c r="AN23" i="15"/>
  <c r="AN274" i="15" s="1"/>
  <c r="AN264" i="15" s="1"/>
  <c r="AN272" i="15" l="1"/>
  <c r="AN308" i="15"/>
  <c r="AN266" i="15"/>
  <c r="AR97" i="15"/>
  <c r="AN267" i="15"/>
  <c r="AN341" i="15"/>
  <c r="AL107" i="15"/>
  <c r="AM265" i="15"/>
  <c r="AN269" i="15"/>
  <c r="AN112" i="15"/>
  <c r="AN315" i="15"/>
  <c r="AN110" i="15"/>
  <c r="AO9" i="15"/>
  <c r="AO11" i="15"/>
  <c r="AO12" i="15"/>
  <c r="AO342" i="15" s="1"/>
  <c r="AN268" i="15"/>
  <c r="AO8" i="15"/>
  <c r="AO14" i="15"/>
  <c r="AN115" i="15"/>
  <c r="AO13" i="15"/>
  <c r="AO316" i="15" s="1"/>
  <c r="AN114" i="15"/>
  <c r="AO10" i="15"/>
  <c r="AN111" i="15"/>
  <c r="AO23" i="15"/>
  <c r="AO274" i="15" s="1"/>
  <c r="AO264" i="15" s="1"/>
  <c r="AY195" i="15"/>
  <c r="AX195" i="15"/>
  <c r="AW195" i="15"/>
  <c r="AY193" i="15"/>
  <c r="AX193" i="15"/>
  <c r="AW193" i="15"/>
  <c r="AY191" i="15"/>
  <c r="AX191" i="15"/>
  <c r="AW191" i="15"/>
  <c r="AV195" i="15"/>
  <c r="AU195" i="15"/>
  <c r="AT195" i="15"/>
  <c r="AS195" i="15"/>
  <c r="AR195" i="15"/>
  <c r="AV193" i="15"/>
  <c r="AU193" i="15"/>
  <c r="AT193" i="15"/>
  <c r="AS193" i="15"/>
  <c r="AR193" i="15"/>
  <c r="AV191" i="15"/>
  <c r="AU191" i="15"/>
  <c r="AT191" i="15"/>
  <c r="AS191" i="15"/>
  <c r="AR191" i="15"/>
  <c r="AM5" i="15"/>
  <c r="AN5" i="15" s="1"/>
  <c r="AQ195" i="15"/>
  <c r="AQ193" i="15"/>
  <c r="AQ191" i="15"/>
  <c r="AP195" i="15"/>
  <c r="AP193" i="15"/>
  <c r="AP191" i="15"/>
  <c r="AO195" i="15"/>
  <c r="AO193" i="15"/>
  <c r="AO191" i="15"/>
  <c r="AN195" i="15"/>
  <c r="AN193" i="15"/>
  <c r="AN191" i="15"/>
  <c r="AM195" i="15"/>
  <c r="AM193" i="15"/>
  <c r="AM191" i="15"/>
  <c r="V44" i="15"/>
  <c r="V145" i="15" s="1"/>
  <c r="V50" i="15"/>
  <c r="V47" i="15"/>
  <c r="V146" i="15" s="1"/>
  <c r="AO266" i="15" l="1"/>
  <c r="AO308" i="15"/>
  <c r="AO272" i="15"/>
  <c r="AO269" i="15" s="1"/>
  <c r="AO267" i="15"/>
  <c r="AO341" i="15"/>
  <c r="AM107" i="15"/>
  <c r="AN265" i="15"/>
  <c r="AS97" i="15"/>
  <c r="AP9" i="15"/>
  <c r="AP11" i="15"/>
  <c r="AO315" i="15"/>
  <c r="AO110" i="15"/>
  <c r="AO112" i="15"/>
  <c r="AV196" i="15"/>
  <c r="AQ194" i="15"/>
  <c r="AP12" i="15"/>
  <c r="AP342" i="15" s="1"/>
  <c r="AO268" i="15"/>
  <c r="AT194" i="15"/>
  <c r="AR192" i="15"/>
  <c r="AN196" i="15"/>
  <c r="AU194" i="15"/>
  <c r="AX192" i="15"/>
  <c r="AP192" i="15"/>
  <c r="AR196" i="15"/>
  <c r="AT196" i="15"/>
  <c r="AN194" i="15"/>
  <c r="AV194" i="15"/>
  <c r="AY192" i="15"/>
  <c r="V147" i="15"/>
  <c r="F22" i="11"/>
  <c r="H55" i="11" s="1"/>
  <c r="AV192" i="15"/>
  <c r="AS196" i="15"/>
  <c r="AQ192" i="15"/>
  <c r="AR194" i="15"/>
  <c r="AQ196" i="15"/>
  <c r="AP8" i="15"/>
  <c r="AW192" i="15"/>
  <c r="AY196" i="15"/>
  <c r="AO5" i="15"/>
  <c r="AN57" i="15"/>
  <c r="AN106" i="15" s="1"/>
  <c r="AO196" i="15"/>
  <c r="AY194" i="15"/>
  <c r="AM57" i="15"/>
  <c r="AM106" i="15" s="1"/>
  <c r="AP10" i="15"/>
  <c r="AO111" i="15"/>
  <c r="AW196" i="15"/>
  <c r="AS192" i="15"/>
  <c r="AX196" i="15"/>
  <c r="AP194" i="15"/>
  <c r="AT192" i="15"/>
  <c r="AP196" i="15"/>
  <c r="AP13" i="15"/>
  <c r="AP316" i="15" s="1"/>
  <c r="AO114" i="15"/>
  <c r="AO192" i="15"/>
  <c r="AN192" i="15"/>
  <c r="AO194" i="15"/>
  <c r="AW194" i="15"/>
  <c r="AP14" i="15"/>
  <c r="AO115" i="15"/>
  <c r="AP23" i="15"/>
  <c r="AP274" i="15" s="1"/>
  <c r="AP264" i="15" s="1"/>
  <c r="AX194" i="15"/>
  <c r="AU196" i="15"/>
  <c r="AU192" i="15"/>
  <c r="AS194" i="15"/>
  <c r="V46" i="15"/>
  <c r="V49" i="15"/>
  <c r="AP266" i="15" l="1"/>
  <c r="AP315" i="15"/>
  <c r="AP272" i="15"/>
  <c r="AP308" i="15"/>
  <c r="AO265" i="15"/>
  <c r="AM153" i="15"/>
  <c r="AM204" i="15" s="1"/>
  <c r="AM230" i="15" s="1"/>
  <c r="AT97" i="15"/>
  <c r="AN153" i="15"/>
  <c r="AN204" i="15" s="1"/>
  <c r="AN230" i="15" s="1"/>
  <c r="AN107" i="15"/>
  <c r="AM58" i="15"/>
  <c r="AM344" i="15" s="1"/>
  <c r="AP267" i="15"/>
  <c r="AP341" i="15"/>
  <c r="AP269" i="15"/>
  <c r="AP110" i="15"/>
  <c r="AQ9" i="15"/>
  <c r="V327" i="15"/>
  <c r="C327" i="15"/>
  <c r="D327" i="15"/>
  <c r="H327" i="15"/>
  <c r="T327" i="15"/>
  <c r="G327" i="15"/>
  <c r="L327" i="15"/>
  <c r="I327" i="15"/>
  <c r="Q327" i="15"/>
  <c r="R327" i="15"/>
  <c r="U327" i="15"/>
  <c r="J327" i="15"/>
  <c r="O327" i="15"/>
  <c r="M327" i="15"/>
  <c r="E327" i="15"/>
  <c r="P327" i="15"/>
  <c r="AP112" i="15"/>
  <c r="K327" i="15"/>
  <c r="N327" i="15"/>
  <c r="F327" i="15"/>
  <c r="S327" i="15"/>
  <c r="AQ11" i="15"/>
  <c r="AQ12" i="15"/>
  <c r="AQ342" i="15" s="1"/>
  <c r="AP268" i="15"/>
  <c r="AQ8" i="15"/>
  <c r="AQ10" i="15"/>
  <c r="AP111" i="15"/>
  <c r="AQ14" i="15"/>
  <c r="AP115" i="15"/>
  <c r="AQ13" i="15"/>
  <c r="AQ316" i="15" s="1"/>
  <c r="AP114" i="15"/>
  <c r="AR9" i="15"/>
  <c r="AP5" i="15"/>
  <c r="AO57" i="15"/>
  <c r="AO106" i="15" s="1"/>
  <c r="AQ23" i="15"/>
  <c r="AQ274" i="15" s="1"/>
  <c r="AQ264" i="15" s="1"/>
  <c r="AQ272" i="15" l="1"/>
  <c r="AQ266" i="15"/>
  <c r="AR308" i="15"/>
  <c r="AQ308" i="15"/>
  <c r="AQ315" i="15"/>
  <c r="AP265" i="15"/>
  <c r="AO107" i="15"/>
  <c r="AN58" i="15"/>
  <c r="AN344" i="15" s="1"/>
  <c r="AU97" i="15"/>
  <c r="AO153" i="15"/>
  <c r="AO204" i="15" s="1"/>
  <c r="AO230" i="15" s="1"/>
  <c r="AQ267" i="15"/>
  <c r="AQ341" i="15"/>
  <c r="AQ269" i="15"/>
  <c r="AQ110" i="15"/>
  <c r="AQ112" i="15"/>
  <c r="AR11" i="15"/>
  <c r="AR12" i="15"/>
  <c r="AR342" i="15" s="1"/>
  <c r="AQ268" i="15"/>
  <c r="AR8" i="15"/>
  <c r="AR14" i="15"/>
  <c r="AQ115" i="15"/>
  <c r="AQ5" i="15"/>
  <c r="AP57" i="15"/>
  <c r="AP106" i="15" s="1"/>
  <c r="AS9" i="15"/>
  <c r="AR110" i="15"/>
  <c r="AR13" i="15"/>
  <c r="AR316" i="15" s="1"/>
  <c r="AQ114" i="15"/>
  <c r="AR10" i="15"/>
  <c r="AQ111" i="15"/>
  <c r="AR23" i="15"/>
  <c r="AR274" i="15" s="1"/>
  <c r="AR264" i="15" s="1"/>
  <c r="AS308" i="15" l="1"/>
  <c r="AR315" i="15"/>
  <c r="AR272" i="15"/>
  <c r="AR266" i="15"/>
  <c r="AQ265" i="15"/>
  <c r="AV97" i="15"/>
  <c r="AP153" i="15"/>
  <c r="AP204" i="15" s="1"/>
  <c r="AP230" i="15" s="1"/>
  <c r="AR267" i="15"/>
  <c r="AR341" i="15"/>
  <c r="AP107" i="15"/>
  <c r="AO58" i="15"/>
  <c r="AO344" i="15" s="1"/>
  <c r="AR269" i="15"/>
  <c r="AS11" i="15"/>
  <c r="AR112" i="15"/>
  <c r="AS12" i="15"/>
  <c r="AS342" i="15" s="1"/>
  <c r="AR268" i="15"/>
  <c r="AS8" i="15"/>
  <c r="AS10" i="15"/>
  <c r="AR111" i="15"/>
  <c r="AT9" i="15"/>
  <c r="AS110" i="15"/>
  <c r="AS13" i="15"/>
  <c r="AS316" i="15" s="1"/>
  <c r="AR114" i="15"/>
  <c r="AR5" i="15"/>
  <c r="AQ57" i="15"/>
  <c r="AQ106" i="15" s="1"/>
  <c r="AS14" i="15"/>
  <c r="AR115" i="15"/>
  <c r="AS23" i="15"/>
  <c r="AS274" i="15" s="1"/>
  <c r="AS264" i="15" s="1"/>
  <c r="AS272" i="15" l="1"/>
  <c r="AS266" i="15"/>
  <c r="AS315" i="15"/>
  <c r="AT308" i="15"/>
  <c r="AR265" i="15"/>
  <c r="AQ107" i="15"/>
  <c r="AP58" i="15"/>
  <c r="AP344" i="15" s="1"/>
  <c r="AQ153" i="15"/>
  <c r="AQ204" i="15" s="1"/>
  <c r="AQ230" i="15" s="1"/>
  <c r="AS267" i="15"/>
  <c r="AS341" i="15"/>
  <c r="AW97" i="15"/>
  <c r="AS269" i="15"/>
  <c r="AS112" i="15"/>
  <c r="AT11" i="15"/>
  <c r="AT12" i="15"/>
  <c r="AT342" i="15" s="1"/>
  <c r="AS268" i="15"/>
  <c r="AT8" i="15"/>
  <c r="AT10" i="15"/>
  <c r="AS111" i="15"/>
  <c r="AT13" i="15"/>
  <c r="AT316" i="15" s="1"/>
  <c r="AS114" i="15"/>
  <c r="AU9" i="15"/>
  <c r="AT110" i="15"/>
  <c r="AT14" i="15"/>
  <c r="AS115" i="15"/>
  <c r="AS5" i="15"/>
  <c r="AR57" i="15"/>
  <c r="AR106" i="15" s="1"/>
  <c r="AT23" i="15"/>
  <c r="AT274" i="15" s="1"/>
  <c r="AT264" i="15" s="1"/>
  <c r="AT266" i="15" l="1"/>
  <c r="AT272" i="15"/>
  <c r="AU308" i="15"/>
  <c r="AT315" i="15"/>
  <c r="AS265" i="15"/>
  <c r="AR153" i="15"/>
  <c r="AR204" i="15" s="1"/>
  <c r="AR230" i="15" s="1"/>
  <c r="AR107" i="15"/>
  <c r="AQ58" i="15"/>
  <c r="AQ344" i="15" s="1"/>
  <c r="AT267" i="15"/>
  <c r="AT341" i="15"/>
  <c r="AX97" i="15"/>
  <c r="AT269" i="15"/>
  <c r="AT112" i="15"/>
  <c r="AU11" i="15"/>
  <c r="AU12" i="15"/>
  <c r="AU342" i="15" s="1"/>
  <c r="AT268" i="15"/>
  <c r="AU8" i="15"/>
  <c r="AV9" i="15"/>
  <c r="AU110" i="15"/>
  <c r="AU13" i="15"/>
  <c r="AU316" i="15" s="1"/>
  <c r="AT114" i="15"/>
  <c r="AT5" i="15"/>
  <c r="AS57" i="15"/>
  <c r="AS106" i="15" s="1"/>
  <c r="AU14" i="15"/>
  <c r="AT115" i="15"/>
  <c r="AU10" i="15"/>
  <c r="AT111" i="15"/>
  <c r="AU23" i="15"/>
  <c r="AU274" i="15" s="1"/>
  <c r="AU264" i="15" s="1"/>
  <c r="AU272" i="15" l="1"/>
  <c r="AU315" i="15"/>
  <c r="AV308" i="15"/>
  <c r="AU266" i="15"/>
  <c r="AT265" i="15"/>
  <c r="AS153" i="15"/>
  <c r="AS204" i="15" s="1"/>
  <c r="AS230" i="15" s="1"/>
  <c r="AS107" i="15"/>
  <c r="AR58" i="15"/>
  <c r="AR344" i="15" s="1"/>
  <c r="AU267" i="15"/>
  <c r="AU341" i="15"/>
  <c r="AY97" i="15"/>
  <c r="AU269" i="15"/>
  <c r="AU112" i="15"/>
  <c r="AV11" i="15"/>
  <c r="AV12" i="15"/>
  <c r="AV342" i="15" s="1"/>
  <c r="AU268" i="15"/>
  <c r="AV8" i="15"/>
  <c r="AV13" i="15"/>
  <c r="AV316" i="15" s="1"/>
  <c r="AU114" i="15"/>
  <c r="AV10" i="15"/>
  <c r="AU111" i="15"/>
  <c r="AV14" i="15"/>
  <c r="AU115" i="15"/>
  <c r="AU5" i="15"/>
  <c r="AT57" i="15"/>
  <c r="AT106" i="15" s="1"/>
  <c r="AW9" i="15"/>
  <c r="AV110" i="15"/>
  <c r="AV23" i="15"/>
  <c r="AV274" i="15" s="1"/>
  <c r="AV264" i="15" s="1"/>
  <c r="AV272" i="15" l="1"/>
  <c r="AV269" i="15" s="1"/>
  <c r="AW308" i="15"/>
  <c r="AV266" i="15"/>
  <c r="AV315" i="15"/>
  <c r="AU265" i="15"/>
  <c r="AT107" i="15"/>
  <c r="AS58" i="15"/>
  <c r="AS344" i="15" s="1"/>
  <c r="AV267" i="15"/>
  <c r="AV341" i="15"/>
  <c r="AT153" i="15"/>
  <c r="AT204" i="15" s="1"/>
  <c r="AT230" i="15" s="1"/>
  <c r="AW11" i="15"/>
  <c r="AV112" i="15"/>
  <c r="AW12" i="15"/>
  <c r="AW342" i="15" s="1"/>
  <c r="AV268" i="15"/>
  <c r="AW8" i="15"/>
  <c r="AW10" i="15"/>
  <c r="AV111" i="15"/>
  <c r="AV5" i="15"/>
  <c r="AU57" i="15"/>
  <c r="AU106" i="15" s="1"/>
  <c r="AX9" i="15"/>
  <c r="AW110" i="15"/>
  <c r="AW14" i="15"/>
  <c r="AV115" i="15"/>
  <c r="AW13" i="15"/>
  <c r="AW316" i="15" s="1"/>
  <c r="AV114" i="15"/>
  <c r="AW23" i="15"/>
  <c r="AW274" i="15" s="1"/>
  <c r="AW264" i="15" s="1"/>
  <c r="AY101" i="15"/>
  <c r="AX308" i="15" l="1"/>
  <c r="AW315" i="15"/>
  <c r="AW266" i="15"/>
  <c r="AW272" i="15"/>
  <c r="AV265" i="15"/>
  <c r="AW267" i="15"/>
  <c r="AW341" i="15"/>
  <c r="AU153" i="15"/>
  <c r="AU204" i="15" s="1"/>
  <c r="AU230" i="15" s="1"/>
  <c r="AU107" i="15"/>
  <c r="AT58" i="15"/>
  <c r="AT344" i="15" s="1"/>
  <c r="AW112" i="15"/>
  <c r="AX11" i="15"/>
  <c r="AW269" i="15"/>
  <c r="AX12" i="15"/>
  <c r="AX342" i="15" s="1"/>
  <c r="AW268" i="15"/>
  <c r="AX8" i="15"/>
  <c r="AX13" i="15"/>
  <c r="AX316" i="15" s="1"/>
  <c r="AW114" i="15"/>
  <c r="AX14" i="15"/>
  <c r="AW115" i="15"/>
  <c r="AW5" i="15"/>
  <c r="AV57" i="15"/>
  <c r="AV106" i="15" s="1"/>
  <c r="AY9" i="15"/>
  <c r="AX110" i="15"/>
  <c r="AX10" i="15"/>
  <c r="AW111" i="15"/>
  <c r="AX23" i="15"/>
  <c r="AX274" i="15" s="1"/>
  <c r="AX264" i="15" s="1"/>
  <c r="AX272" i="15" l="1"/>
  <c r="AX269" i="15" s="1"/>
  <c r="AX315" i="15"/>
  <c r="AX266" i="15"/>
  <c r="AY308" i="15"/>
  <c r="AW265" i="15"/>
  <c r="AX267" i="15"/>
  <c r="AX341" i="15"/>
  <c r="AV107" i="15"/>
  <c r="AU58" i="15"/>
  <c r="AU344" i="15" s="1"/>
  <c r="AV153" i="15"/>
  <c r="AV204" i="15" s="1"/>
  <c r="AV230" i="15" s="1"/>
  <c r="AX112" i="15"/>
  <c r="AY11" i="15"/>
  <c r="AY12" i="15"/>
  <c r="AX268" i="15"/>
  <c r="AY8" i="15"/>
  <c r="AY110" i="15"/>
  <c r="AY14" i="15"/>
  <c r="AX115" i="15"/>
  <c r="AY10" i="15"/>
  <c r="AX111" i="15"/>
  <c r="AX5" i="15"/>
  <c r="AW57" i="15"/>
  <c r="AW106" i="15" s="1"/>
  <c r="AY13" i="15"/>
  <c r="AX114" i="15"/>
  <c r="AY23" i="15"/>
  <c r="AY274" i="15" s="1"/>
  <c r="AY264" i="15" s="1"/>
  <c r="AY266" i="15" l="1"/>
  <c r="AY315" i="15"/>
  <c r="AY112" i="15"/>
  <c r="AX265" i="15"/>
  <c r="AW153" i="15"/>
  <c r="AW204" i="15" s="1"/>
  <c r="AW230" i="15" s="1"/>
  <c r="AY267" i="15"/>
  <c r="AY341" i="15"/>
  <c r="AW107" i="15"/>
  <c r="AV58" i="15"/>
  <c r="AV344" i="15" s="1"/>
  <c r="AY268" i="15"/>
  <c r="AY342" i="15"/>
  <c r="AY114" i="15"/>
  <c r="AY316" i="15"/>
  <c r="AY115" i="15"/>
  <c r="AY272" i="15"/>
  <c r="AY269" i="15" s="1"/>
  <c r="AY111" i="15"/>
  <c r="AY5" i="15"/>
  <c r="AY57" i="15" s="1"/>
  <c r="AY106" i="15" s="1"/>
  <c r="AX57" i="15"/>
  <c r="AX106" i="15" s="1"/>
  <c r="Y74" i="15"/>
  <c r="E16" i="13"/>
  <c r="E12" i="13"/>
  <c r="G14" i="13"/>
  <c r="H14" i="13" s="1"/>
  <c r="I14" i="13" s="1"/>
  <c r="J14" i="13" s="1"/>
  <c r="K14" i="13" s="1"/>
  <c r="L14" i="13" s="1"/>
  <c r="M14" i="13" s="1"/>
  <c r="N14" i="13" s="1"/>
  <c r="O14" i="13" s="1"/>
  <c r="P14" i="13" s="1"/>
  <c r="Q14" i="13" s="1"/>
  <c r="R14" i="13" s="1"/>
  <c r="S14" i="13" s="1"/>
  <c r="T14" i="13" s="1"/>
  <c r="U14" i="13" s="1"/>
  <c r="V14" i="13" s="1"/>
  <c r="W14" i="13" s="1"/>
  <c r="X14" i="13" s="1"/>
  <c r="AY265" i="15" l="1"/>
  <c r="Y124" i="15"/>
  <c r="Y347" i="15"/>
  <c r="AX107" i="15"/>
  <c r="AW58" i="15"/>
  <c r="AW344" i="15" s="1"/>
  <c r="AX153" i="15"/>
  <c r="AX204" i="15" s="1"/>
  <c r="AX230" i="15" s="1"/>
  <c r="AY153" i="15"/>
  <c r="AY204" i="15" s="1"/>
  <c r="AY230" i="15" s="1"/>
  <c r="Z74" i="15"/>
  <c r="AE37" i="14"/>
  <c r="AC37" i="14"/>
  <c r="AE36" i="14"/>
  <c r="AC36" i="14"/>
  <c r="AE35" i="14"/>
  <c r="AC35" i="14"/>
  <c r="AE34" i="14"/>
  <c r="AC34" i="14"/>
  <c r="AE33" i="14"/>
  <c r="AC33" i="14"/>
  <c r="AE32" i="14"/>
  <c r="AC32" i="14"/>
  <c r="AE31" i="14"/>
  <c r="AC31" i="14"/>
  <c r="AE30" i="14"/>
  <c r="AC30" i="14"/>
  <c r="AE29" i="14"/>
  <c r="AC29" i="14"/>
  <c r="AE28" i="14"/>
  <c r="AC28" i="14"/>
  <c r="AE27" i="14"/>
  <c r="AC27" i="14"/>
  <c r="AE26" i="14"/>
  <c r="AC26" i="14"/>
  <c r="AE38" i="14"/>
  <c r="AA38" i="14"/>
  <c r="Z124" i="15" l="1"/>
  <c r="Z347" i="15"/>
  <c r="AY107" i="15"/>
  <c r="AX58" i="15"/>
  <c r="AX344" i="15" s="1"/>
  <c r="AC38" i="14"/>
  <c r="AA74" i="15"/>
  <c r="AB38" i="14"/>
  <c r="U121" i="15"/>
  <c r="T121" i="15"/>
  <c r="S121" i="15"/>
  <c r="R121" i="15"/>
  <c r="Q121" i="15"/>
  <c r="P121" i="15"/>
  <c r="O121" i="15"/>
  <c r="N121" i="15"/>
  <c r="M121" i="15"/>
  <c r="L121" i="15"/>
  <c r="K121" i="15"/>
  <c r="J121" i="15"/>
  <c r="I121" i="15"/>
  <c r="H121" i="15"/>
  <c r="G121" i="15"/>
  <c r="F121" i="15"/>
  <c r="E121" i="15"/>
  <c r="D121" i="15"/>
  <c r="C121" i="15"/>
  <c r="B121" i="15"/>
  <c r="AC18" i="14"/>
  <c r="AA18" i="14"/>
  <c r="G10" i="13"/>
  <c r="H10" i="13" s="1"/>
  <c r="I10" i="13" s="1"/>
  <c r="J10" i="13" s="1"/>
  <c r="K10" i="13" s="1"/>
  <c r="L10" i="13" s="1"/>
  <c r="M10" i="13" s="1"/>
  <c r="N10" i="13" s="1"/>
  <c r="O10" i="13" s="1"/>
  <c r="P10" i="13" s="1"/>
  <c r="Q10" i="13" s="1"/>
  <c r="R10" i="13" s="1"/>
  <c r="S10" i="13" s="1"/>
  <c r="T10" i="13" s="1"/>
  <c r="U10" i="13" s="1"/>
  <c r="V10" i="13" s="1"/>
  <c r="W10" i="13" s="1"/>
  <c r="X10" i="13" s="1"/>
  <c r="X8" i="13"/>
  <c r="W8" i="13"/>
  <c r="V8" i="13"/>
  <c r="U8" i="13"/>
  <c r="T8" i="13"/>
  <c r="S8" i="13"/>
  <c r="R8" i="13"/>
  <c r="Q8" i="13"/>
  <c r="P8" i="13"/>
  <c r="O8" i="13"/>
  <c r="N8" i="13"/>
  <c r="M8" i="13"/>
  <c r="L8" i="13"/>
  <c r="K8" i="13"/>
  <c r="J8" i="13"/>
  <c r="I8" i="13"/>
  <c r="H8" i="13"/>
  <c r="G8" i="13"/>
  <c r="G15" i="13" s="1"/>
  <c r="H15" i="13" s="1"/>
  <c r="I15" i="13" s="1"/>
  <c r="F8" i="13"/>
  <c r="F6" i="13"/>
  <c r="G6" i="13" s="1"/>
  <c r="H6" i="13" s="1"/>
  <c r="I6" i="13" s="1"/>
  <c r="J6" i="13" s="1"/>
  <c r="K6" i="13" s="1"/>
  <c r="L6" i="13" s="1"/>
  <c r="M6" i="13" s="1"/>
  <c r="N6" i="13" s="1"/>
  <c r="O6" i="13" s="1"/>
  <c r="P6" i="13" s="1"/>
  <c r="Q6" i="13" s="1"/>
  <c r="R6" i="13" s="1"/>
  <c r="S6" i="13" s="1"/>
  <c r="T6" i="13" s="1"/>
  <c r="U6" i="13" s="1"/>
  <c r="V6" i="13" s="1"/>
  <c r="W6" i="13" s="1"/>
  <c r="X6" i="13" s="1"/>
  <c r="AL58" i="15"/>
  <c r="AL344" i="15" s="1"/>
  <c r="AK58" i="15"/>
  <c r="AK344" i="15" s="1"/>
  <c r="AJ58" i="15"/>
  <c r="AJ344" i="15" s="1"/>
  <c r="AI58" i="15"/>
  <c r="AI344" i="15" s="1"/>
  <c r="AH58" i="15"/>
  <c r="AH344" i="15" s="1"/>
  <c r="AG58" i="15"/>
  <c r="AG344" i="15" s="1"/>
  <c r="AF58" i="15"/>
  <c r="AF344" i="15" s="1"/>
  <c r="AE58" i="15"/>
  <c r="AE344" i="15" s="1"/>
  <c r="AD58" i="15"/>
  <c r="AD344" i="15" s="1"/>
  <c r="AC58" i="15"/>
  <c r="AC344" i="15" s="1"/>
  <c r="AB58" i="15"/>
  <c r="AB344" i="15" s="1"/>
  <c r="AA58" i="15"/>
  <c r="AA344" i="15" s="1"/>
  <c r="Z58" i="15"/>
  <c r="Z344" i="15" s="1"/>
  <c r="Y58" i="15"/>
  <c r="Y344" i="15" s="1"/>
  <c r="X344" i="15"/>
  <c r="W344" i="15"/>
  <c r="Y83" i="15"/>
  <c r="Y82" i="15"/>
  <c r="Y81" i="15"/>
  <c r="Y80" i="15"/>
  <c r="Y79" i="15"/>
  <c r="Y363" i="15" s="1"/>
  <c r="Y78" i="15"/>
  <c r="Y77" i="15"/>
  <c r="Y361" i="15" s="1"/>
  <c r="Y76" i="15"/>
  <c r="Y384" i="15"/>
  <c r="W325" i="15" l="1"/>
  <c r="Z80" i="15"/>
  <c r="Y364" i="15"/>
  <c r="X390" i="15"/>
  <c r="Z81" i="15"/>
  <c r="Y365" i="15"/>
  <c r="Z82" i="15"/>
  <c r="Y366" i="15"/>
  <c r="Z83" i="15"/>
  <c r="Y367" i="15"/>
  <c r="Z76" i="15"/>
  <c r="Y360" i="15"/>
  <c r="Z78" i="15"/>
  <c r="Y362" i="15"/>
  <c r="Z75" i="15"/>
  <c r="Z384" i="15" s="1"/>
  <c r="Z79" i="15"/>
  <c r="Z363" i="15" s="1"/>
  <c r="Z77" i="15"/>
  <c r="Z361" i="15" s="1"/>
  <c r="AY58" i="15"/>
  <c r="AY344" i="15" s="1"/>
  <c r="X349" i="15"/>
  <c r="AA124" i="15"/>
  <c r="AA347" i="15"/>
  <c r="X311" i="15"/>
  <c r="X307" i="15" s="1"/>
  <c r="Y38" i="15"/>
  <c r="X300" i="15"/>
  <c r="Y37" i="15"/>
  <c r="X299" i="15"/>
  <c r="Y40" i="15"/>
  <c r="X301" i="15"/>
  <c r="Y41" i="15"/>
  <c r="X302" i="15"/>
  <c r="Y42" i="15"/>
  <c r="X303" i="15"/>
  <c r="Y36" i="15"/>
  <c r="X298" i="15"/>
  <c r="Y121" i="15"/>
  <c r="Y24" i="15"/>
  <c r="Y25" i="15"/>
  <c r="F12" i="13"/>
  <c r="G12" i="13" s="1"/>
  <c r="H12" i="13" s="1"/>
  <c r="I12" i="13" s="1"/>
  <c r="J12" i="13" s="1"/>
  <c r="K12" i="13" s="1"/>
  <c r="L12" i="13" s="1"/>
  <c r="M12" i="13" s="1"/>
  <c r="N12" i="13" s="1"/>
  <c r="O12" i="13" s="1"/>
  <c r="P12" i="13" s="1"/>
  <c r="Q12" i="13" s="1"/>
  <c r="R12" i="13" s="1"/>
  <c r="S12" i="13" s="1"/>
  <c r="T12" i="13" s="1"/>
  <c r="U12" i="13" s="1"/>
  <c r="V12" i="13" s="1"/>
  <c r="W12" i="13" s="1"/>
  <c r="X12" i="13" s="1"/>
  <c r="F16" i="13"/>
  <c r="G16" i="13" s="1"/>
  <c r="H16" i="13" s="1"/>
  <c r="I16" i="13" s="1"/>
  <c r="J16" i="13" s="1"/>
  <c r="K16" i="13" s="1"/>
  <c r="L16" i="13" s="1"/>
  <c r="M16" i="13" s="1"/>
  <c r="N16" i="13" s="1"/>
  <c r="O16" i="13" s="1"/>
  <c r="P16" i="13" s="1"/>
  <c r="Q16" i="13" s="1"/>
  <c r="R16" i="13" s="1"/>
  <c r="S16" i="13" s="1"/>
  <c r="T16" i="13" s="1"/>
  <c r="U16" i="13" s="1"/>
  <c r="V16" i="13" s="1"/>
  <c r="W16" i="13" s="1"/>
  <c r="X16" i="13" s="1"/>
  <c r="AB74" i="15"/>
  <c r="J15" i="13"/>
  <c r="K15" i="13" s="1"/>
  <c r="L15" i="13" s="1"/>
  <c r="M15" i="13" s="1"/>
  <c r="N15" i="13" s="1"/>
  <c r="O15" i="13" s="1"/>
  <c r="P15" i="13" s="1"/>
  <c r="Q15" i="13" s="1"/>
  <c r="R15" i="13" s="1"/>
  <c r="S15" i="13" s="1"/>
  <c r="T15" i="13" s="1"/>
  <c r="U15" i="13" s="1"/>
  <c r="V15" i="13" s="1"/>
  <c r="W15" i="13" s="1"/>
  <c r="X15" i="13" s="1"/>
  <c r="Y287" i="15" l="1"/>
  <c r="X297" i="15"/>
  <c r="X284" i="15" s="1"/>
  <c r="AA82" i="15"/>
  <c r="Z366" i="15"/>
  <c r="AA76" i="15"/>
  <c r="Z360" i="15"/>
  <c r="Z71" i="15"/>
  <c r="Y390" i="15"/>
  <c r="AA78" i="15"/>
  <c r="Z362" i="15"/>
  <c r="AA81" i="15"/>
  <c r="Z365" i="15"/>
  <c r="AA83" i="15"/>
  <c r="Z367" i="15"/>
  <c r="AA80" i="15"/>
  <c r="Z364" i="15"/>
  <c r="Y349" i="15"/>
  <c r="AB124" i="15"/>
  <c r="AB347" i="15"/>
  <c r="AA79" i="15"/>
  <c r="AA363" i="15" s="1"/>
  <c r="Z349" i="15"/>
  <c r="AA77" i="15"/>
  <c r="AA361" i="15" s="1"/>
  <c r="AA75" i="15"/>
  <c r="AA384" i="15" s="1"/>
  <c r="X319" i="15"/>
  <c r="X310" i="15"/>
  <c r="Y21" i="15"/>
  <c r="X286" i="15"/>
  <c r="X281" i="15"/>
  <c r="Y39" i="15"/>
  <c r="X320" i="15"/>
  <c r="X314" i="15" s="1"/>
  <c r="Y311" i="15"/>
  <c r="Y307" i="15" s="1"/>
  <c r="Z41" i="15"/>
  <c r="Y302" i="15"/>
  <c r="Z40" i="15"/>
  <c r="Y301" i="15"/>
  <c r="Z36" i="15"/>
  <c r="Y298" i="15"/>
  <c r="Z37" i="15"/>
  <c r="Y299" i="15"/>
  <c r="Z42" i="15"/>
  <c r="Y303" i="15"/>
  <c r="Z38" i="15"/>
  <c r="Y300" i="15"/>
  <c r="Y35" i="15"/>
  <c r="Y126" i="15"/>
  <c r="W146" i="15"/>
  <c r="W48" i="15"/>
  <c r="Z121" i="15"/>
  <c r="Z24" i="15"/>
  <c r="Z25" i="15"/>
  <c r="AC74" i="15"/>
  <c r="AB15" i="14"/>
  <c r="AD35" i="14" s="1"/>
  <c r="AD11" i="14"/>
  <c r="AF31" i="14" s="1"/>
  <c r="AD17" i="14"/>
  <c r="AF37" i="14" s="1"/>
  <c r="AB16" i="14"/>
  <c r="AD36" i="14" s="1"/>
  <c r="AB17" i="14"/>
  <c r="AD37" i="14" s="1"/>
  <c r="AB8" i="14"/>
  <c r="AD28" i="14" s="1"/>
  <c r="AB9" i="14"/>
  <c r="AD29" i="14" s="1"/>
  <c r="AB10" i="14"/>
  <c r="AD30" i="14" s="1"/>
  <c r="AD12" i="14"/>
  <c r="AF32" i="14" s="1"/>
  <c r="AB7" i="14"/>
  <c r="AD27" i="14" s="1"/>
  <c r="AD10" i="14"/>
  <c r="AF30" i="14" s="1"/>
  <c r="AD6" i="14"/>
  <c r="AB12" i="14"/>
  <c r="AD32" i="14" s="1"/>
  <c r="AD13" i="14"/>
  <c r="AF33" i="14" s="1"/>
  <c r="AB6" i="14"/>
  <c r="AD15" i="14"/>
  <c r="AF35" i="14" s="1"/>
  <c r="AB13" i="14"/>
  <c r="AD33" i="14" s="1"/>
  <c r="AB14" i="14"/>
  <c r="AD34" i="14" s="1"/>
  <c r="AD9" i="14"/>
  <c r="AF29" i="14" s="1"/>
  <c r="AB11" i="14"/>
  <c r="AD31" i="14" s="1"/>
  <c r="AD8" i="14"/>
  <c r="AF28" i="14" s="1"/>
  <c r="AD14" i="14"/>
  <c r="AF34" i="14" s="1"/>
  <c r="AD7" i="14"/>
  <c r="AF27" i="14" s="1"/>
  <c r="AD16" i="14"/>
  <c r="AF36" i="14" s="1"/>
  <c r="Z287" i="15" l="1"/>
  <c r="X324" i="15"/>
  <c r="AB78" i="15"/>
  <c r="AA362" i="15"/>
  <c r="AA71" i="15"/>
  <c r="Z390" i="15"/>
  <c r="AB83" i="15"/>
  <c r="AA367" i="15"/>
  <c r="AB76" i="15"/>
  <c r="AA360" i="15"/>
  <c r="AB80" i="15"/>
  <c r="AA364" i="15"/>
  <c r="AB81" i="15"/>
  <c r="AA365" i="15"/>
  <c r="AB82" i="15"/>
  <c r="AA366" i="15"/>
  <c r="AB349" i="15"/>
  <c r="AB79" i="15"/>
  <c r="AB363" i="15" s="1"/>
  <c r="AC124" i="15"/>
  <c r="AC347" i="15"/>
  <c r="AB75" i="15"/>
  <c r="AB384" i="15" s="1"/>
  <c r="AB77" i="15"/>
  <c r="AB361" i="15" s="1"/>
  <c r="AA349" i="15"/>
  <c r="Y319" i="15"/>
  <c r="Y310" i="15"/>
  <c r="Z21" i="15"/>
  <c r="Y286" i="15"/>
  <c r="Y281" i="15"/>
  <c r="Z39" i="15"/>
  <c r="Y320" i="15"/>
  <c r="Y314" i="15" s="1"/>
  <c r="Z311" i="15"/>
  <c r="Z307" i="15" s="1"/>
  <c r="AA36" i="15"/>
  <c r="Z298" i="15"/>
  <c r="AA37" i="15"/>
  <c r="Z299" i="15"/>
  <c r="Z35" i="15"/>
  <c r="Y297" i="15"/>
  <c r="Y284" i="15" s="1"/>
  <c r="AA38" i="15"/>
  <c r="Z300" i="15"/>
  <c r="AA40" i="15"/>
  <c r="Z301" i="15"/>
  <c r="AA42" i="15"/>
  <c r="Z303" i="15"/>
  <c r="AA41" i="15"/>
  <c r="Z302" i="15"/>
  <c r="Z126" i="15"/>
  <c r="AA121" i="15"/>
  <c r="AA25" i="15"/>
  <c r="AA24" i="15"/>
  <c r="AD74" i="15"/>
  <c r="AB18" i="14"/>
  <c r="AD26" i="14"/>
  <c r="AD38" i="14" s="1"/>
  <c r="AF26" i="14"/>
  <c r="AF38" i="14" s="1"/>
  <c r="AD18" i="14"/>
  <c r="X325" i="15" l="1"/>
  <c r="AA287" i="15"/>
  <c r="Y324" i="15"/>
  <c r="AC76" i="15"/>
  <c r="AB360" i="15"/>
  <c r="AC83" i="15"/>
  <c r="AB367" i="15"/>
  <c r="AC81" i="15"/>
  <c r="AB365" i="15"/>
  <c r="AB71" i="15"/>
  <c r="AA390" i="15"/>
  <c r="AC82" i="15"/>
  <c r="AB366" i="15"/>
  <c r="X273" i="15"/>
  <c r="X269" i="15" s="1"/>
  <c r="AC80" i="15"/>
  <c r="AB364" i="15"/>
  <c r="AC78" i="15"/>
  <c r="AB362" i="15"/>
  <c r="AC79" i="15"/>
  <c r="AC363" i="15" s="1"/>
  <c r="AD124" i="15"/>
  <c r="AD347" i="15"/>
  <c r="AC75" i="15"/>
  <c r="AC384" i="15" s="1"/>
  <c r="AD349" i="15"/>
  <c r="AC349" i="15"/>
  <c r="AC77" i="15"/>
  <c r="AC361" i="15" s="1"/>
  <c r="Z310" i="15"/>
  <c r="Z319" i="15"/>
  <c r="AA21" i="15"/>
  <c r="Z281" i="15"/>
  <c r="Z286" i="15"/>
  <c r="AA39" i="15"/>
  <c r="Z320" i="15"/>
  <c r="Z314" i="15" s="1"/>
  <c r="AA311" i="15"/>
  <c r="AA307" i="15" s="1"/>
  <c r="AB38" i="15"/>
  <c r="AA300" i="15"/>
  <c r="AB41" i="15"/>
  <c r="AA302" i="15"/>
  <c r="AA35" i="15"/>
  <c r="Z297" i="15"/>
  <c r="Z284" i="15" s="1"/>
  <c r="AB42" i="15"/>
  <c r="AA303" i="15"/>
  <c r="AB37" i="15"/>
  <c r="AA299" i="15"/>
  <c r="AB40" i="15"/>
  <c r="AA301" i="15"/>
  <c r="AB36" i="15"/>
  <c r="AA298" i="15"/>
  <c r="AA126" i="15"/>
  <c r="AB121" i="15"/>
  <c r="AB24" i="15"/>
  <c r="AB25" i="15"/>
  <c r="AE74" i="15"/>
  <c r="AL123" i="15"/>
  <c r="AK123" i="15"/>
  <c r="AJ123" i="15"/>
  <c r="AI123" i="15"/>
  <c r="AH123" i="15"/>
  <c r="AG123" i="15"/>
  <c r="AF123" i="15"/>
  <c r="AE123" i="15"/>
  <c r="AD123" i="15"/>
  <c r="AC123" i="15"/>
  <c r="AB123" i="15"/>
  <c r="AA123" i="15"/>
  <c r="Z123" i="15"/>
  <c r="Y123" i="15"/>
  <c r="U123" i="15"/>
  <c r="S123" i="15"/>
  <c r="R123" i="15"/>
  <c r="Q123" i="15"/>
  <c r="P123" i="15"/>
  <c r="O123" i="15"/>
  <c r="N123" i="15"/>
  <c r="M123" i="15"/>
  <c r="L123" i="15"/>
  <c r="K123" i="15"/>
  <c r="J123" i="15"/>
  <c r="I123" i="15"/>
  <c r="H123" i="15"/>
  <c r="G123" i="15"/>
  <c r="F123" i="15"/>
  <c r="E123" i="15"/>
  <c r="D123" i="15"/>
  <c r="C123" i="15"/>
  <c r="B123" i="15"/>
  <c r="G11" i="13"/>
  <c r="Y325" i="15" l="1"/>
  <c r="AB287" i="15"/>
  <c r="Z324" i="15"/>
  <c r="AD83" i="15"/>
  <c r="AC367" i="15"/>
  <c r="AD81" i="15"/>
  <c r="AC365" i="15"/>
  <c r="AD82" i="15"/>
  <c r="AC366" i="15"/>
  <c r="AD80" i="15"/>
  <c r="AC364" i="15"/>
  <c r="AD78" i="15"/>
  <c r="AC362" i="15"/>
  <c r="AC71" i="15"/>
  <c r="AB390" i="15"/>
  <c r="AD76" i="15"/>
  <c r="AC360" i="15"/>
  <c r="AE349" i="15"/>
  <c r="AD79" i="15"/>
  <c r="AD363" i="15" s="1"/>
  <c r="AF349" i="15"/>
  <c r="AD77" i="15"/>
  <c r="AD361" i="15" s="1"/>
  <c r="AD75" i="15"/>
  <c r="AD384" i="15" s="1"/>
  <c r="AE124" i="15"/>
  <c r="AE347" i="15"/>
  <c r="AA310" i="15"/>
  <c r="AA319" i="15"/>
  <c r="AB21" i="15"/>
  <c r="AA286" i="15"/>
  <c r="AA281" i="15"/>
  <c r="AB39" i="15"/>
  <c r="AA320" i="15"/>
  <c r="AA314" i="15" s="1"/>
  <c r="AB311" i="15"/>
  <c r="AB307" i="15" s="1"/>
  <c r="AC37" i="15"/>
  <c r="AB299" i="15"/>
  <c r="AC42" i="15"/>
  <c r="AB303" i="15"/>
  <c r="AC36" i="15"/>
  <c r="AB298" i="15"/>
  <c r="AB35" i="15"/>
  <c r="AA297" i="15"/>
  <c r="AA284" i="15" s="1"/>
  <c r="AC40" i="15"/>
  <c r="AB301" i="15"/>
  <c r="AC41" i="15"/>
  <c r="AB302" i="15"/>
  <c r="AC38" i="15"/>
  <c r="AB300" i="15"/>
  <c r="AB126" i="15"/>
  <c r="AC121" i="15"/>
  <c r="AC25" i="15"/>
  <c r="AC24" i="15"/>
  <c r="AF74" i="15"/>
  <c r="H11" i="13"/>
  <c r="Z325" i="15" l="1"/>
  <c r="AC287" i="15"/>
  <c r="AA324" i="15"/>
  <c r="AE80" i="15"/>
  <c r="AD364" i="15"/>
  <c r="AE76" i="15"/>
  <c r="AD360" i="15"/>
  <c r="AE82" i="15"/>
  <c r="AD366" i="15"/>
  <c r="AD71" i="15"/>
  <c r="AC390" i="15"/>
  <c r="AE81" i="15"/>
  <c r="AD365" i="15"/>
  <c r="AE78" i="15"/>
  <c r="AD362" i="15"/>
  <c r="AE83" i="15"/>
  <c r="AD367" i="15"/>
  <c r="AE79" i="15"/>
  <c r="AE363" i="15" s="1"/>
  <c r="AE77" i="15"/>
  <c r="AE361" i="15" s="1"/>
  <c r="AG349" i="15"/>
  <c r="AH349" i="15"/>
  <c r="AF124" i="15"/>
  <c r="AF347" i="15"/>
  <c r="AE75" i="15"/>
  <c r="AE384" i="15" s="1"/>
  <c r="AB310" i="15"/>
  <c r="AB319" i="15"/>
  <c r="AC21" i="15"/>
  <c r="AB281" i="15"/>
  <c r="AB286" i="15"/>
  <c r="AC39" i="15"/>
  <c r="AB320" i="15"/>
  <c r="AB314" i="15" s="1"/>
  <c r="AC311" i="15"/>
  <c r="AC307" i="15" s="1"/>
  <c r="AC35" i="15"/>
  <c r="AB297" i="15"/>
  <c r="AB284" i="15" s="1"/>
  <c r="AD36" i="15"/>
  <c r="AC298" i="15"/>
  <c r="AD41" i="15"/>
  <c r="AC302" i="15"/>
  <c r="AD42" i="15"/>
  <c r="AC303" i="15"/>
  <c r="AD38" i="15"/>
  <c r="AC300" i="15"/>
  <c r="AD40" i="15"/>
  <c r="AC301" i="15"/>
  <c r="AD37" i="15"/>
  <c r="AC299" i="15"/>
  <c r="AC126" i="15"/>
  <c r="AD121" i="15"/>
  <c r="AD24" i="15"/>
  <c r="AD25" i="15"/>
  <c r="AG74" i="15"/>
  <c r="I11" i="13"/>
  <c r="U252" i="15"/>
  <c r="V253" i="15" s="1"/>
  <c r="U221" i="15"/>
  <c r="V222" i="15" s="1"/>
  <c r="U195" i="15"/>
  <c r="V196" i="15" s="1"/>
  <c r="AL195" i="15"/>
  <c r="AM196" i="15" s="1"/>
  <c r="AK195" i="15"/>
  <c r="AJ195" i="15"/>
  <c r="AI195" i="15"/>
  <c r="AH195" i="15"/>
  <c r="AG195" i="15"/>
  <c r="AF195" i="15"/>
  <c r="AE195" i="15"/>
  <c r="AD195" i="15"/>
  <c r="AC195" i="15"/>
  <c r="AB195" i="15"/>
  <c r="AA195" i="15"/>
  <c r="Z195" i="15"/>
  <c r="Y195" i="15"/>
  <c r="X195" i="15"/>
  <c r="W195" i="15"/>
  <c r="W196" i="15" s="1"/>
  <c r="AL193" i="15"/>
  <c r="AM194" i="15" s="1"/>
  <c r="AK193" i="15"/>
  <c r="AJ193" i="15"/>
  <c r="AI193" i="15"/>
  <c r="AH193" i="15"/>
  <c r="AG193" i="15"/>
  <c r="AF193" i="15"/>
  <c r="AE193" i="15"/>
  <c r="AD193" i="15"/>
  <c r="AC193" i="15"/>
  <c r="AB193" i="15"/>
  <c r="AA193" i="15"/>
  <c r="Z193" i="15"/>
  <c r="Y193" i="15"/>
  <c r="X193" i="15"/>
  <c r="W193" i="15"/>
  <c r="W194" i="15" s="1"/>
  <c r="U193" i="15"/>
  <c r="V194" i="15" s="1"/>
  <c r="AL191" i="15"/>
  <c r="AM192" i="15" s="1"/>
  <c r="AK191" i="15"/>
  <c r="AJ191" i="15"/>
  <c r="AI191" i="15"/>
  <c r="AH191" i="15"/>
  <c r="AG191" i="15"/>
  <c r="AF191" i="15"/>
  <c r="AE191" i="15"/>
  <c r="AD191" i="15"/>
  <c r="AC191" i="15"/>
  <c r="AB191" i="15"/>
  <c r="AA191" i="15"/>
  <c r="Z191" i="15"/>
  <c r="Y191" i="15"/>
  <c r="X191" i="15"/>
  <c r="W191" i="15"/>
  <c r="W192" i="15" s="1"/>
  <c r="AA325" i="15" l="1"/>
  <c r="AD287" i="15"/>
  <c r="X317" i="15"/>
  <c r="AB324" i="15"/>
  <c r="AE71" i="15"/>
  <c r="AD390" i="15"/>
  <c r="AF83" i="15"/>
  <c r="AE367" i="15"/>
  <c r="AF78" i="15"/>
  <c r="AE362" i="15"/>
  <c r="AF76" i="15"/>
  <c r="AE360" i="15"/>
  <c r="AF82" i="15"/>
  <c r="AE366" i="15"/>
  <c r="AF81" i="15"/>
  <c r="AE365" i="15"/>
  <c r="AF80" i="15"/>
  <c r="AE364" i="15"/>
  <c r="AF79" i="15"/>
  <c r="AF363" i="15" s="1"/>
  <c r="AJ349" i="15"/>
  <c r="AG124" i="15"/>
  <c r="AG347" i="15"/>
  <c r="AF75" i="15"/>
  <c r="AF384" i="15" s="1"/>
  <c r="AK349" i="15"/>
  <c r="AI349" i="15"/>
  <c r="AF77" i="15"/>
  <c r="AF361" i="15" s="1"/>
  <c r="AC310" i="15"/>
  <c r="AC319" i="15"/>
  <c r="AD21" i="15"/>
  <c r="AC281" i="15"/>
  <c r="AC286" i="15"/>
  <c r="AD39" i="15"/>
  <c r="AC320" i="15"/>
  <c r="AC314" i="15" s="1"/>
  <c r="AD311" i="15"/>
  <c r="AD307" i="15" s="1"/>
  <c r="AE37" i="15"/>
  <c r="AD299" i="15"/>
  <c r="AE41" i="15"/>
  <c r="AD302" i="15"/>
  <c r="AE42" i="15"/>
  <c r="AD303" i="15"/>
  <c r="AE40" i="15"/>
  <c r="AD301" i="15"/>
  <c r="AE36" i="15"/>
  <c r="AD298" i="15"/>
  <c r="AE38" i="15"/>
  <c r="AD300" i="15"/>
  <c r="AD35" i="15"/>
  <c r="AC297" i="15"/>
  <c r="AC284" i="15" s="1"/>
  <c r="AD126" i="15"/>
  <c r="AE121" i="15"/>
  <c r="AE25" i="15"/>
  <c r="AE24" i="15"/>
  <c r="Z196" i="15"/>
  <c r="AH196" i="15"/>
  <c r="AL192" i="15"/>
  <c r="AD192" i="15"/>
  <c r="Z192" i="15"/>
  <c r="AH192" i="15"/>
  <c r="Y194" i="15"/>
  <c r="AH74" i="15"/>
  <c r="Z194" i="15"/>
  <c r="AE192" i="15"/>
  <c r="AC192" i="15"/>
  <c r="AK192" i="15"/>
  <c r="AA194" i="15"/>
  <c r="AJ196" i="15"/>
  <c r="AB196" i="15"/>
  <c r="AI192" i="15"/>
  <c r="X192" i="15"/>
  <c r="AA192" i="15"/>
  <c r="AD196" i="15"/>
  <c r="AL196" i="15"/>
  <c r="AF192" i="15"/>
  <c r="AE196" i="15"/>
  <c r="AH194" i="15"/>
  <c r="Y19" i="15"/>
  <c r="J11" i="13"/>
  <c r="AI194" i="15"/>
  <c r="X194" i="15"/>
  <c r="AF194" i="15"/>
  <c r="AC196" i="15"/>
  <c r="AK196" i="15"/>
  <c r="AG194" i="15"/>
  <c r="AA196" i="15"/>
  <c r="AI196" i="15"/>
  <c r="AB192" i="15"/>
  <c r="AB194" i="15"/>
  <c r="AD194" i="15"/>
  <c r="AL194" i="15"/>
  <c r="AJ192" i="15"/>
  <c r="AJ194" i="15"/>
  <c r="AE194" i="15"/>
  <c r="X196" i="15"/>
  <c r="AF196" i="15"/>
  <c r="U191" i="15"/>
  <c r="V192" i="15" s="1"/>
  <c r="Y192" i="15"/>
  <c r="AG192" i="15"/>
  <c r="AC194" i="15"/>
  <c r="AK194" i="15"/>
  <c r="Y196" i="15"/>
  <c r="AG196" i="15"/>
  <c r="AB325" i="15" l="1"/>
  <c r="Y317" i="15"/>
  <c r="AE287" i="15"/>
  <c r="AC324" i="15"/>
  <c r="AG76" i="15"/>
  <c r="AF360" i="15"/>
  <c r="AG78" i="15"/>
  <c r="AF362" i="15"/>
  <c r="AG81" i="15"/>
  <c r="AF365" i="15"/>
  <c r="AG83" i="15"/>
  <c r="AF367" i="15"/>
  <c r="AG80" i="15"/>
  <c r="AF364" i="15"/>
  <c r="AG82" i="15"/>
  <c r="AF366" i="15"/>
  <c r="AF71" i="15"/>
  <c r="AE390" i="15"/>
  <c r="AL349" i="15"/>
  <c r="AG75" i="15"/>
  <c r="AG384" i="15" s="1"/>
  <c r="AG79" i="15"/>
  <c r="AG363" i="15" s="1"/>
  <c r="AG77" i="15"/>
  <c r="AG361" i="15" s="1"/>
  <c r="AH124" i="15"/>
  <c r="AH347" i="15"/>
  <c r="AD310" i="15"/>
  <c r="AD319" i="15"/>
  <c r="AE21" i="15"/>
  <c r="AD281" i="15"/>
  <c r="AD286" i="15"/>
  <c r="AE39" i="15"/>
  <c r="AD320" i="15"/>
  <c r="AD314" i="15" s="1"/>
  <c r="AE311" i="15"/>
  <c r="AE307" i="15" s="1"/>
  <c r="AF40" i="15"/>
  <c r="AE301" i="15"/>
  <c r="AF42" i="15"/>
  <c r="AE303" i="15"/>
  <c r="AE35" i="15"/>
  <c r="AD297" i="15"/>
  <c r="AD284" i="15" s="1"/>
  <c r="AF38" i="15"/>
  <c r="AE300" i="15"/>
  <c r="AF41" i="15"/>
  <c r="AE302" i="15"/>
  <c r="AF36" i="15"/>
  <c r="AE298" i="15"/>
  <c r="AF37" i="15"/>
  <c r="AE299" i="15"/>
  <c r="AE126" i="15"/>
  <c r="AF121" i="15"/>
  <c r="AF25" i="15"/>
  <c r="AF24" i="15"/>
  <c r="AI74" i="15"/>
  <c r="K11" i="13"/>
  <c r="Z19" i="15"/>
  <c r="AC325" i="15" l="1"/>
  <c r="AF287" i="15"/>
  <c r="Z317" i="15"/>
  <c r="AD324" i="15"/>
  <c r="AH83" i="15"/>
  <c r="AG367" i="15"/>
  <c r="AG71" i="15"/>
  <c r="AF390" i="15"/>
  <c r="AH81" i="15"/>
  <c r="AG365" i="15"/>
  <c r="AH82" i="15"/>
  <c r="AG366" i="15"/>
  <c r="AH78" i="15"/>
  <c r="AG362" i="15"/>
  <c r="AH80" i="15"/>
  <c r="AG364" i="15"/>
  <c r="AH76" i="15"/>
  <c r="AG360" i="15"/>
  <c r="AI124" i="15"/>
  <c r="AI347" i="15"/>
  <c r="AH77" i="15"/>
  <c r="AH361" i="15" s="1"/>
  <c r="AM349" i="15"/>
  <c r="AH79" i="15"/>
  <c r="AH363" i="15" s="1"/>
  <c r="AH75" i="15"/>
  <c r="AH384" i="15" s="1"/>
  <c r="AE310" i="15"/>
  <c r="AE319" i="15"/>
  <c r="AF21" i="15"/>
  <c r="AE281" i="15"/>
  <c r="AE286" i="15"/>
  <c r="AF39" i="15"/>
  <c r="AE320" i="15"/>
  <c r="AE314" i="15" s="1"/>
  <c r="AF311" i="15"/>
  <c r="AF307" i="15" s="1"/>
  <c r="AG38" i="15"/>
  <c r="AF300" i="15"/>
  <c r="AG37" i="15"/>
  <c r="AF299" i="15"/>
  <c r="AF35" i="15"/>
  <c r="AE297" i="15"/>
  <c r="AE284" i="15" s="1"/>
  <c r="AG36" i="15"/>
  <c r="AF298" i="15"/>
  <c r="AG42" i="15"/>
  <c r="AF303" i="15"/>
  <c r="AG41" i="15"/>
  <c r="AF302" i="15"/>
  <c r="AG40" i="15"/>
  <c r="AF301" i="15"/>
  <c r="AF126" i="15"/>
  <c r="AG121" i="15"/>
  <c r="AG25" i="15"/>
  <c r="AG24" i="15"/>
  <c r="AJ74" i="15"/>
  <c r="L11" i="13"/>
  <c r="AA19" i="15"/>
  <c r="V51" i="15"/>
  <c r="AD325" i="15" l="1"/>
  <c r="AA317" i="15"/>
  <c r="AG287" i="15"/>
  <c r="AE324" i="15"/>
  <c r="AI78" i="15"/>
  <c r="AH362" i="15"/>
  <c r="AI83" i="15"/>
  <c r="AH367" i="15"/>
  <c r="AI82" i="15"/>
  <c r="AH366" i="15"/>
  <c r="AI76" i="15"/>
  <c r="AH360" i="15"/>
  <c r="AI81" i="15"/>
  <c r="AH365" i="15"/>
  <c r="AI80" i="15"/>
  <c r="AH364" i="15"/>
  <c r="AH71" i="15"/>
  <c r="AG390" i="15"/>
  <c r="AI79" i="15"/>
  <c r="AI363" i="15" s="1"/>
  <c r="AN349" i="15"/>
  <c r="AI77" i="15"/>
  <c r="AI361" i="15" s="1"/>
  <c r="AI75" i="15"/>
  <c r="AI384" i="15" s="1"/>
  <c r="AJ124" i="15"/>
  <c r="AJ347" i="15"/>
  <c r="AF319" i="15"/>
  <c r="AF310" i="15"/>
  <c r="AG21" i="15"/>
  <c r="AF286" i="15"/>
  <c r="AF281" i="15"/>
  <c r="AG39" i="15"/>
  <c r="AF320" i="15"/>
  <c r="AF314" i="15" s="1"/>
  <c r="AG311" i="15"/>
  <c r="AG307" i="15" s="1"/>
  <c r="AH36" i="15"/>
  <c r="AG298" i="15"/>
  <c r="AH40" i="15"/>
  <c r="AG301" i="15"/>
  <c r="AG35" i="15"/>
  <c r="AF297" i="15"/>
  <c r="AF284" i="15" s="1"/>
  <c r="AH41" i="15"/>
  <c r="AG302" i="15"/>
  <c r="AH37" i="15"/>
  <c r="AG299" i="15"/>
  <c r="AH42" i="15"/>
  <c r="AG303" i="15"/>
  <c r="AH38" i="15"/>
  <c r="AG300" i="15"/>
  <c r="AG126" i="15"/>
  <c r="AH121" i="15"/>
  <c r="AH24" i="15"/>
  <c r="AH25" i="15"/>
  <c r="AK74" i="15"/>
  <c r="M11" i="13"/>
  <c r="AB19" i="15"/>
  <c r="U47" i="15"/>
  <c r="V48" i="15" s="1"/>
  <c r="AE325" i="15" l="1"/>
  <c r="AB317" i="15"/>
  <c r="AH287" i="15"/>
  <c r="AH284" i="15" s="1"/>
  <c r="AF324" i="15"/>
  <c r="AJ76" i="15"/>
  <c r="AI360" i="15"/>
  <c r="AI71" i="15"/>
  <c r="AH390" i="15"/>
  <c r="AJ82" i="15"/>
  <c r="AI366" i="15"/>
  <c r="AJ80" i="15"/>
  <c r="AI364" i="15"/>
  <c r="AJ83" i="15"/>
  <c r="AI367" i="15"/>
  <c r="AJ81" i="15"/>
  <c r="AI365" i="15"/>
  <c r="AJ78" i="15"/>
  <c r="AI362" i="15"/>
  <c r="AJ75" i="15"/>
  <c r="AJ384" i="15" s="1"/>
  <c r="AJ79" i="15"/>
  <c r="AJ363" i="15" s="1"/>
  <c r="AJ77" i="15"/>
  <c r="AJ361" i="15" s="1"/>
  <c r="AO349" i="15"/>
  <c r="AK124" i="15"/>
  <c r="AK347" i="15"/>
  <c r="AG319" i="15"/>
  <c r="AG310" i="15"/>
  <c r="AH21" i="15"/>
  <c r="AG286" i="15"/>
  <c r="AG281" i="15"/>
  <c r="AH39" i="15"/>
  <c r="AG320" i="15"/>
  <c r="AG314" i="15" s="1"/>
  <c r="AH311" i="15"/>
  <c r="AH307" i="15" s="1"/>
  <c r="AI38" i="15"/>
  <c r="AH300" i="15"/>
  <c r="AH35" i="15"/>
  <c r="AG297" i="15"/>
  <c r="AG284" i="15" s="1"/>
  <c r="AI41" i="15"/>
  <c r="AH302" i="15"/>
  <c r="AI42" i="15"/>
  <c r="AH303" i="15"/>
  <c r="AI40" i="15"/>
  <c r="AH301" i="15"/>
  <c r="AI37" i="15"/>
  <c r="AH299" i="15"/>
  <c r="AI36" i="15"/>
  <c r="AH298" i="15"/>
  <c r="AH126" i="15"/>
  <c r="AI121" i="15"/>
  <c r="AI25" i="15"/>
  <c r="AI24" i="15"/>
  <c r="AL74" i="15"/>
  <c r="AL347" i="15" s="1"/>
  <c r="N11" i="13"/>
  <c r="AC19" i="15"/>
  <c r="J11" i="19"/>
  <c r="J10" i="19"/>
  <c r="J9" i="19"/>
  <c r="J8" i="19"/>
  <c r="J7" i="19"/>
  <c r="J6" i="19"/>
  <c r="J5" i="19"/>
  <c r="AF325" i="15" l="1"/>
  <c r="AC317" i="15"/>
  <c r="AI287" i="15"/>
  <c r="AI284" i="15" s="1"/>
  <c r="AG324" i="15"/>
  <c r="AK80" i="15"/>
  <c r="AJ364" i="15"/>
  <c r="AK78" i="15"/>
  <c r="AJ362" i="15"/>
  <c r="AK82" i="15"/>
  <c r="AJ366" i="15"/>
  <c r="AJ71" i="15"/>
  <c r="AI390" i="15"/>
  <c r="AK81" i="15"/>
  <c r="AJ365" i="15"/>
  <c r="AK83" i="15"/>
  <c r="AJ367" i="15"/>
  <c r="AK76" i="15"/>
  <c r="AJ360" i="15"/>
  <c r="AK77" i="15"/>
  <c r="AK361" i="15" s="1"/>
  <c r="AP349" i="15"/>
  <c r="AK79" i="15"/>
  <c r="AK363" i="15" s="1"/>
  <c r="AK75" i="15"/>
  <c r="AK384" i="15" s="1"/>
  <c r="AH310" i="15"/>
  <c r="AH319" i="15"/>
  <c r="AI21" i="15"/>
  <c r="AH286" i="15"/>
  <c r="AH281" i="15"/>
  <c r="AI39" i="15"/>
  <c r="AH320" i="15"/>
  <c r="AH314" i="15" s="1"/>
  <c r="AI311" i="15"/>
  <c r="AI307" i="15" s="1"/>
  <c r="AJ42" i="15"/>
  <c r="AI303" i="15"/>
  <c r="AJ36" i="15"/>
  <c r="AI298" i="15"/>
  <c r="AJ41" i="15"/>
  <c r="AI302" i="15"/>
  <c r="AJ37" i="15"/>
  <c r="AI299" i="15"/>
  <c r="AI35" i="15"/>
  <c r="AH297" i="15"/>
  <c r="AJ40" i="15"/>
  <c r="AI301" i="15"/>
  <c r="AJ38" i="15"/>
  <c r="AI300" i="15"/>
  <c r="AI126" i="15"/>
  <c r="AM74" i="15"/>
  <c r="AM347" i="15" s="1"/>
  <c r="AL124" i="15"/>
  <c r="AJ121" i="15"/>
  <c r="AJ25" i="15"/>
  <c r="AJ24" i="15"/>
  <c r="O11" i="13"/>
  <c r="AD19" i="15"/>
  <c r="T234" i="15"/>
  <c r="S234" i="15"/>
  <c r="R234" i="15"/>
  <c r="Q234" i="15"/>
  <c r="P234" i="15"/>
  <c r="O234" i="15"/>
  <c r="AH324" i="15" l="1"/>
  <c r="AH325" i="15" s="1"/>
  <c r="AG325" i="15"/>
  <c r="AD317" i="15"/>
  <c r="AJ287" i="15"/>
  <c r="AL81" i="15"/>
  <c r="AK365" i="15"/>
  <c r="AK71" i="15"/>
  <c r="AJ390" i="15"/>
  <c r="AL80" i="15"/>
  <c r="AK364" i="15"/>
  <c r="AL76" i="15"/>
  <c r="AK360" i="15"/>
  <c r="AL82" i="15"/>
  <c r="AK366" i="15"/>
  <c r="AL78" i="15"/>
  <c r="AK362" i="15"/>
  <c r="AL83" i="15"/>
  <c r="AK367" i="15"/>
  <c r="AL77" i="15"/>
  <c r="AL361" i="15" s="1"/>
  <c r="AL75" i="15"/>
  <c r="AL384" i="15" s="1"/>
  <c r="AL79" i="15"/>
  <c r="AL363" i="15" s="1"/>
  <c r="AQ349" i="15"/>
  <c r="AI310" i="15"/>
  <c r="AI319" i="15"/>
  <c r="AJ21" i="15"/>
  <c r="AI286" i="15"/>
  <c r="AI281" i="15"/>
  <c r="AJ39" i="15"/>
  <c r="AI320" i="15"/>
  <c r="AI314" i="15" s="1"/>
  <c r="AJ311" i="15"/>
  <c r="AJ307" i="15" s="1"/>
  <c r="AK37" i="15"/>
  <c r="AJ299" i="15"/>
  <c r="AK38" i="15"/>
  <c r="AJ300" i="15"/>
  <c r="AK41" i="15"/>
  <c r="AJ302" i="15"/>
  <c r="AK40" i="15"/>
  <c r="AJ301" i="15"/>
  <c r="AK36" i="15"/>
  <c r="AJ298" i="15"/>
  <c r="AJ35" i="15"/>
  <c r="AI297" i="15"/>
  <c r="AK42" i="15"/>
  <c r="AJ303" i="15"/>
  <c r="AJ126" i="15"/>
  <c r="AK121" i="15"/>
  <c r="AN74" i="15"/>
  <c r="AN347" i="15" s="1"/>
  <c r="AM124" i="15"/>
  <c r="AK24" i="15"/>
  <c r="AK25" i="15"/>
  <c r="P11" i="13"/>
  <c r="AE19" i="15"/>
  <c r="AJ284" i="15" l="1"/>
  <c r="AI324" i="15"/>
  <c r="AK287" i="15"/>
  <c r="X276" i="15"/>
  <c r="AE317" i="15"/>
  <c r="AM83" i="15"/>
  <c r="AL367" i="15"/>
  <c r="AM80" i="15"/>
  <c r="AL364" i="15"/>
  <c r="AM78" i="15"/>
  <c r="AL362" i="15"/>
  <c r="AL71" i="15"/>
  <c r="AK390" i="15"/>
  <c r="AM76" i="15"/>
  <c r="AL360" i="15"/>
  <c r="AM82" i="15"/>
  <c r="AL366" i="15"/>
  <c r="AM81" i="15"/>
  <c r="AL365" i="15"/>
  <c r="AM75" i="15"/>
  <c r="AM384" i="15" s="1"/>
  <c r="AR349" i="15"/>
  <c r="AM79" i="15"/>
  <c r="AM363" i="15" s="1"/>
  <c r="AM77" i="15"/>
  <c r="AM361" i="15" s="1"/>
  <c r="AJ310" i="15"/>
  <c r="AJ319" i="15"/>
  <c r="AK21" i="15"/>
  <c r="AJ281" i="15"/>
  <c r="AJ286" i="15"/>
  <c r="AK39" i="15"/>
  <c r="AJ320" i="15"/>
  <c r="AJ314" i="15" s="1"/>
  <c r="AK311" i="15"/>
  <c r="AK307" i="15" s="1"/>
  <c r="AL40" i="15"/>
  <c r="AK301" i="15"/>
  <c r="AL41" i="15"/>
  <c r="AK302" i="15"/>
  <c r="AL42" i="15"/>
  <c r="AK303" i="15"/>
  <c r="AK35" i="15"/>
  <c r="AJ297" i="15"/>
  <c r="AJ324" i="15" s="1"/>
  <c r="AL38" i="15"/>
  <c r="AK300" i="15"/>
  <c r="AL36" i="15"/>
  <c r="AK298" i="15"/>
  <c r="AL37" i="15"/>
  <c r="AK299" i="15"/>
  <c r="AK126" i="15"/>
  <c r="AO74" i="15"/>
  <c r="AO347" i="15" s="1"/>
  <c r="AN124" i="15"/>
  <c r="AL121" i="15"/>
  <c r="AL25" i="15"/>
  <c r="AL24" i="15"/>
  <c r="Y15" i="15"/>
  <c r="Q11" i="13"/>
  <c r="AF19" i="15"/>
  <c r="AK284" i="15" l="1"/>
  <c r="AJ325" i="15"/>
  <c r="AI325" i="15"/>
  <c r="Y276" i="15"/>
  <c r="AL287" i="15"/>
  <c r="AF317" i="15"/>
  <c r="AM71" i="15"/>
  <c r="AL390" i="15"/>
  <c r="AM365" i="15"/>
  <c r="AM131" i="15"/>
  <c r="AN81" i="15"/>
  <c r="AM362" i="15"/>
  <c r="AN78" i="15"/>
  <c r="AM128" i="15"/>
  <c r="AM366" i="15"/>
  <c r="AN82" i="15"/>
  <c r="AM132" i="15"/>
  <c r="AM364" i="15"/>
  <c r="AN80" i="15"/>
  <c r="AM130" i="15"/>
  <c r="AN76" i="15"/>
  <c r="AM360" i="15"/>
  <c r="AM367" i="15"/>
  <c r="AM133" i="15"/>
  <c r="AN83" i="15"/>
  <c r="AM127" i="15"/>
  <c r="AN77" i="15"/>
  <c r="AN361" i="15" s="1"/>
  <c r="AN75" i="15"/>
  <c r="AN384" i="15" s="1"/>
  <c r="AM129" i="15"/>
  <c r="AN79" i="15"/>
  <c r="AN363" i="15" s="1"/>
  <c r="AS349" i="15"/>
  <c r="AK310" i="15"/>
  <c r="AK319" i="15"/>
  <c r="AL21" i="15"/>
  <c r="AK281" i="15"/>
  <c r="AK286" i="15"/>
  <c r="AL39" i="15"/>
  <c r="AK320" i="15"/>
  <c r="AK314" i="15" s="1"/>
  <c r="AL311" i="15"/>
  <c r="AL307" i="15" s="1"/>
  <c r="AM37" i="15"/>
  <c r="AL299" i="15"/>
  <c r="AM42" i="15"/>
  <c r="AL303" i="15"/>
  <c r="AL35" i="15"/>
  <c r="AK297" i="15"/>
  <c r="AM36" i="15"/>
  <c r="AL298" i="15"/>
  <c r="AM41" i="15"/>
  <c r="AL302" i="15"/>
  <c r="AM38" i="15"/>
  <c r="AL300" i="15"/>
  <c r="AM40" i="15"/>
  <c r="AL301" i="15"/>
  <c r="Y16" i="15"/>
  <c r="X277" i="15"/>
  <c r="AM25" i="15"/>
  <c r="AM121" i="15"/>
  <c r="AP74" i="15"/>
  <c r="AP347" i="15" s="1"/>
  <c r="AO124" i="15"/>
  <c r="AM24" i="15"/>
  <c r="AL126" i="15"/>
  <c r="Z15" i="15"/>
  <c r="R11" i="13"/>
  <c r="AG19" i="15"/>
  <c r="C21" i="11"/>
  <c r="C20" i="11"/>
  <c r="C19" i="11"/>
  <c r="C18" i="11"/>
  <c r="AL284" i="15" l="1"/>
  <c r="AG317" i="15"/>
  <c r="AN25" i="15"/>
  <c r="AO25" i="15" s="1"/>
  <c r="AK324" i="15"/>
  <c r="AO76" i="15"/>
  <c r="AN360" i="15"/>
  <c r="AN364" i="15"/>
  <c r="AN130" i="15"/>
  <c r="AO80" i="15"/>
  <c r="AN365" i="15"/>
  <c r="AO81" i="15"/>
  <c r="AN131" i="15"/>
  <c r="AN362" i="15"/>
  <c r="AO78" i="15"/>
  <c r="AN128" i="15"/>
  <c r="AN367" i="15"/>
  <c r="AN133" i="15"/>
  <c r="AO83" i="15"/>
  <c r="AN366" i="15"/>
  <c r="AN132" i="15"/>
  <c r="AO82" i="15"/>
  <c r="AM390" i="15"/>
  <c r="AN71" i="15"/>
  <c r="AO79" i="15"/>
  <c r="AO363" i="15" s="1"/>
  <c r="AN129" i="15"/>
  <c r="AO75" i="15"/>
  <c r="AO384" i="15" s="1"/>
  <c r="AO77" i="15"/>
  <c r="AO361" i="15" s="1"/>
  <c r="AN127" i="15"/>
  <c r="AT349" i="15"/>
  <c r="X275" i="15"/>
  <c r="AL310" i="15"/>
  <c r="AL319" i="15"/>
  <c r="AM21" i="15"/>
  <c r="AL281" i="15"/>
  <c r="AL286" i="15"/>
  <c r="AM39" i="15"/>
  <c r="AL320" i="15"/>
  <c r="AL314" i="15" s="1"/>
  <c r="AM311" i="15"/>
  <c r="AM307" i="15" s="1"/>
  <c r="AN36" i="15"/>
  <c r="AM298" i="15"/>
  <c r="AN41" i="15"/>
  <c r="AM302" i="15"/>
  <c r="AM35" i="15"/>
  <c r="AL297" i="15"/>
  <c r="AN40" i="15"/>
  <c r="AM301" i="15"/>
  <c r="AN287" i="15"/>
  <c r="AM287" i="15"/>
  <c r="AN38" i="15"/>
  <c r="AM300" i="15"/>
  <c r="AN42" i="15"/>
  <c r="AM303" i="15"/>
  <c r="AN37" i="15"/>
  <c r="AM299" i="15"/>
  <c r="AM126" i="15"/>
  <c r="Z276" i="15"/>
  <c r="Z16" i="15"/>
  <c r="Y277" i="15"/>
  <c r="AQ74" i="15"/>
  <c r="AQ347" i="15" s="1"/>
  <c r="AP124" i="15"/>
  <c r="AN121" i="15"/>
  <c r="AN24" i="15"/>
  <c r="AM125" i="15"/>
  <c r="AN126" i="15"/>
  <c r="AA15" i="15"/>
  <c r="AH19" i="15"/>
  <c r="S11" i="13"/>
  <c r="N252" i="15"/>
  <c r="M252" i="15"/>
  <c r="L252" i="15"/>
  <c r="K252" i="15"/>
  <c r="J252" i="15"/>
  <c r="I252" i="15"/>
  <c r="H252" i="15"/>
  <c r="G252" i="15"/>
  <c r="F252" i="15"/>
  <c r="E252" i="15"/>
  <c r="D252" i="15"/>
  <c r="C252" i="15"/>
  <c r="B252" i="15"/>
  <c r="S233" i="15"/>
  <c r="S252" i="15" s="1"/>
  <c r="R233" i="15"/>
  <c r="R252" i="15" s="1"/>
  <c r="Q233" i="15"/>
  <c r="Q252" i="15" s="1"/>
  <c r="P233" i="15"/>
  <c r="P252" i="15" s="1"/>
  <c r="O233" i="15"/>
  <c r="O252" i="15" s="1"/>
  <c r="T233" i="15"/>
  <c r="T252" i="15" s="1"/>
  <c r="U253" i="15" s="1"/>
  <c r="T221" i="15"/>
  <c r="U222" i="15" s="1"/>
  <c r="S221" i="15"/>
  <c r="R221" i="15"/>
  <c r="Q221" i="15"/>
  <c r="P221" i="15"/>
  <c r="O221" i="15"/>
  <c r="N221" i="15"/>
  <c r="M221" i="15"/>
  <c r="L221" i="15"/>
  <c r="K221" i="15"/>
  <c r="J221" i="15"/>
  <c r="I221" i="15"/>
  <c r="H221" i="15"/>
  <c r="G221" i="15"/>
  <c r="F221" i="15"/>
  <c r="E221" i="15"/>
  <c r="D221" i="15"/>
  <c r="C221" i="15"/>
  <c r="B221" i="15"/>
  <c r="T195" i="15"/>
  <c r="U196" i="15" s="1"/>
  <c r="S195" i="15"/>
  <c r="R195" i="15"/>
  <c r="Q195" i="15"/>
  <c r="P195" i="15"/>
  <c r="O195" i="15"/>
  <c r="N195" i="15"/>
  <c r="M195" i="15"/>
  <c r="L195" i="15"/>
  <c r="K195" i="15"/>
  <c r="J195" i="15"/>
  <c r="I195" i="15"/>
  <c r="H195" i="15"/>
  <c r="G195" i="15"/>
  <c r="F195" i="15"/>
  <c r="E195" i="15"/>
  <c r="D195" i="15"/>
  <c r="C195" i="15"/>
  <c r="B195" i="15"/>
  <c r="N193" i="15"/>
  <c r="M193" i="15"/>
  <c r="L193" i="15"/>
  <c r="K193" i="15"/>
  <c r="J193" i="15"/>
  <c r="I193" i="15"/>
  <c r="H193" i="15"/>
  <c r="G193" i="15"/>
  <c r="F193" i="15"/>
  <c r="E193" i="15"/>
  <c r="D193" i="15"/>
  <c r="C193" i="15"/>
  <c r="B193" i="15"/>
  <c r="S193" i="15"/>
  <c r="R193" i="15"/>
  <c r="Q193" i="15"/>
  <c r="P193" i="15"/>
  <c r="O193" i="15"/>
  <c r="T193" i="15"/>
  <c r="U194" i="15" s="1"/>
  <c r="AM284" i="15" l="1"/>
  <c r="AK325" i="15"/>
  <c r="AH317" i="15"/>
  <c r="AL324" i="15"/>
  <c r="AO366" i="15"/>
  <c r="AP82" i="15"/>
  <c r="AO132" i="15"/>
  <c r="AO365" i="15"/>
  <c r="AO131" i="15"/>
  <c r="AP81" i="15"/>
  <c r="AP76" i="15"/>
  <c r="AO360" i="15"/>
  <c r="AO367" i="15"/>
  <c r="AO133" i="15"/>
  <c r="AP83" i="15"/>
  <c r="AO364" i="15"/>
  <c r="AP80" i="15"/>
  <c r="AO130" i="15"/>
  <c r="AN390" i="15"/>
  <c r="AO71" i="15"/>
  <c r="AO362" i="15"/>
  <c r="AP78" i="15"/>
  <c r="AO128" i="15"/>
  <c r="AP77" i="15"/>
  <c r="AP361" i="15" s="1"/>
  <c r="AO127" i="15"/>
  <c r="AP75" i="15"/>
  <c r="AP384" i="15" s="1"/>
  <c r="AP79" i="15"/>
  <c r="AP363" i="15" s="1"/>
  <c r="AO129" i="15"/>
  <c r="AU349" i="15"/>
  <c r="Y275" i="15"/>
  <c r="AM310" i="15"/>
  <c r="AM319" i="15"/>
  <c r="AN21" i="15"/>
  <c r="AM281" i="15"/>
  <c r="AM286" i="15"/>
  <c r="AN39" i="15"/>
  <c r="AM320" i="15"/>
  <c r="AM314" i="15" s="1"/>
  <c r="AN311" i="15"/>
  <c r="AN307" i="15" s="1"/>
  <c r="AO38" i="15"/>
  <c r="AN300" i="15"/>
  <c r="AO40" i="15"/>
  <c r="AN301" i="15"/>
  <c r="AN35" i="15"/>
  <c r="AM297" i="15"/>
  <c r="AO287" i="15"/>
  <c r="AO37" i="15"/>
  <c r="AN299" i="15"/>
  <c r="AO41" i="15"/>
  <c r="AN302" i="15"/>
  <c r="AO42" i="15"/>
  <c r="AN303" i="15"/>
  <c r="AO36" i="15"/>
  <c r="AN298" i="15"/>
  <c r="AA16" i="15"/>
  <c r="Z277" i="15"/>
  <c r="Z275" i="15" s="1"/>
  <c r="AA276" i="15"/>
  <c r="AO121" i="15"/>
  <c r="AR74" i="15"/>
  <c r="AR347" i="15" s="1"/>
  <c r="AQ124" i="15"/>
  <c r="AO24" i="15"/>
  <c r="AN125" i="15"/>
  <c r="AP25" i="15"/>
  <c r="AO126" i="15"/>
  <c r="AB15" i="15"/>
  <c r="T11" i="13"/>
  <c r="AI19" i="15"/>
  <c r="G222" i="15"/>
  <c r="P253" i="15"/>
  <c r="L253" i="15"/>
  <c r="T253" i="15"/>
  <c r="R253" i="15"/>
  <c r="D253" i="15"/>
  <c r="H253" i="15"/>
  <c r="J253" i="15"/>
  <c r="G253" i="15"/>
  <c r="O253" i="15"/>
  <c r="I253" i="15"/>
  <c r="Q253" i="15"/>
  <c r="C253" i="15"/>
  <c r="K253" i="15"/>
  <c r="S253" i="15"/>
  <c r="E253" i="15"/>
  <c r="M253" i="15"/>
  <c r="F253" i="15"/>
  <c r="N253" i="15"/>
  <c r="O222" i="15"/>
  <c r="R222" i="15"/>
  <c r="P222" i="15"/>
  <c r="Q222" i="15"/>
  <c r="H222" i="15"/>
  <c r="J222" i="15"/>
  <c r="I222" i="15"/>
  <c r="C222" i="15"/>
  <c r="D222" i="15"/>
  <c r="E222" i="15"/>
  <c r="N222" i="15"/>
  <c r="K222" i="15"/>
  <c r="T222" i="15"/>
  <c r="F222" i="15"/>
  <c r="L222" i="15"/>
  <c r="M222" i="15"/>
  <c r="S222" i="15"/>
  <c r="AL325" i="15" l="1"/>
  <c r="AM324" i="15"/>
  <c r="AI317" i="15"/>
  <c r="AO390" i="15"/>
  <c r="AP71" i="15"/>
  <c r="AQ76" i="15"/>
  <c r="AP360" i="15"/>
  <c r="AP365" i="15"/>
  <c r="AQ81" i="15"/>
  <c r="AP131" i="15"/>
  <c r="AP364" i="15"/>
  <c r="AQ80" i="15"/>
  <c r="AP130" i="15"/>
  <c r="AP367" i="15"/>
  <c r="AQ83" i="15"/>
  <c r="AP133" i="15"/>
  <c r="AP362" i="15"/>
  <c r="AP128" i="15"/>
  <c r="AQ78" i="15"/>
  <c r="AP366" i="15"/>
  <c r="AQ82" i="15"/>
  <c r="AP132" i="15"/>
  <c r="AV349" i="15"/>
  <c r="AQ77" i="15"/>
  <c r="AQ361" i="15" s="1"/>
  <c r="AP127" i="15"/>
  <c r="AP129" i="15"/>
  <c r="AQ79" i="15"/>
  <c r="AQ363" i="15" s="1"/>
  <c r="AQ75" i="15"/>
  <c r="AQ384" i="15" s="1"/>
  <c r="AN319" i="15"/>
  <c r="AN310" i="15"/>
  <c r="AO21" i="15"/>
  <c r="AN286" i="15"/>
  <c r="AN281" i="15"/>
  <c r="AO39" i="15"/>
  <c r="AN320" i="15"/>
  <c r="AN314" i="15" s="1"/>
  <c r="AO311" i="15"/>
  <c r="AO307" i="15" s="1"/>
  <c r="AP36" i="15"/>
  <c r="AO298" i="15"/>
  <c r="AP37" i="15"/>
  <c r="AO299" i="15"/>
  <c r="AP42" i="15"/>
  <c r="AO303" i="15"/>
  <c r="AO35" i="15"/>
  <c r="AN297" i="15"/>
  <c r="AN284" i="15" s="1"/>
  <c r="AP287" i="15"/>
  <c r="AP41" i="15"/>
  <c r="AO302" i="15"/>
  <c r="AP40" i="15"/>
  <c r="AO301" i="15"/>
  <c r="AP38" i="15"/>
  <c r="AO300" i="15"/>
  <c r="AB276" i="15"/>
  <c r="AB16" i="15"/>
  <c r="AA277" i="15"/>
  <c r="AA275" i="15" s="1"/>
  <c r="AS74" i="15"/>
  <c r="AS347" i="15" s="1"/>
  <c r="AR124" i="15"/>
  <c r="AP121" i="15"/>
  <c r="AP24" i="15"/>
  <c r="AO125" i="15"/>
  <c r="AQ25" i="15"/>
  <c r="AP126" i="15"/>
  <c r="AC15" i="15"/>
  <c r="U11" i="13"/>
  <c r="AJ19" i="15"/>
  <c r="T191" i="15"/>
  <c r="U192" i="15" s="1"/>
  <c r="S191" i="15"/>
  <c r="R191" i="15"/>
  <c r="Q191" i="15"/>
  <c r="P191" i="15"/>
  <c r="O191" i="15"/>
  <c r="N191" i="15"/>
  <c r="M191" i="15"/>
  <c r="L191" i="15"/>
  <c r="K191" i="15"/>
  <c r="J191" i="15"/>
  <c r="I191" i="15"/>
  <c r="H191" i="15"/>
  <c r="G191" i="15"/>
  <c r="F191" i="15"/>
  <c r="E191" i="15"/>
  <c r="D191" i="15"/>
  <c r="C191" i="15"/>
  <c r="B191" i="15"/>
  <c r="R196" i="15"/>
  <c r="Q196" i="15"/>
  <c r="P196" i="15"/>
  <c r="J196" i="15"/>
  <c r="I196" i="15"/>
  <c r="H196" i="15"/>
  <c r="T196" i="15"/>
  <c r="S196" i="15"/>
  <c r="N196" i="15"/>
  <c r="M196" i="15"/>
  <c r="L196" i="15"/>
  <c r="K196" i="15"/>
  <c r="F196" i="15"/>
  <c r="E196" i="15"/>
  <c r="D196" i="15"/>
  <c r="C196" i="15"/>
  <c r="S194" i="15"/>
  <c r="R194" i="15"/>
  <c r="Q194" i="15"/>
  <c r="P194" i="15"/>
  <c r="K194" i="15"/>
  <c r="J194" i="15"/>
  <c r="I194" i="15"/>
  <c r="H194" i="15"/>
  <c r="C194" i="15"/>
  <c r="T194" i="15"/>
  <c r="O194" i="15"/>
  <c r="N194" i="15"/>
  <c r="M194" i="15"/>
  <c r="L194" i="15"/>
  <c r="G194" i="15"/>
  <c r="F194" i="15"/>
  <c r="E194" i="15"/>
  <c r="D194" i="15"/>
  <c r="AM325" i="15" l="1"/>
  <c r="AJ317" i="15"/>
  <c r="AN324" i="15"/>
  <c r="AQ366" i="15"/>
  <c r="AR82" i="15"/>
  <c r="AQ132" i="15"/>
  <c r="AP390" i="15"/>
  <c r="AQ71" i="15"/>
  <c r="AQ362" i="15"/>
  <c r="AQ128" i="15"/>
  <c r="AR78" i="15"/>
  <c r="AQ365" i="15"/>
  <c r="AR81" i="15"/>
  <c r="AQ131" i="15"/>
  <c r="AQ367" i="15"/>
  <c r="AR83" i="15"/>
  <c r="AQ133" i="15"/>
  <c r="AR76" i="15"/>
  <c r="AQ360" i="15"/>
  <c r="AQ364" i="15"/>
  <c r="AQ130" i="15"/>
  <c r="AR80" i="15"/>
  <c r="AR75" i="15"/>
  <c r="AR384" i="15" s="1"/>
  <c r="AR77" i="15"/>
  <c r="AR361" i="15" s="1"/>
  <c r="AQ127" i="15"/>
  <c r="AR79" i="15"/>
  <c r="AR363" i="15" s="1"/>
  <c r="AQ129" i="15"/>
  <c r="AW349" i="15"/>
  <c r="AO319" i="15"/>
  <c r="AO310" i="15"/>
  <c r="AP21" i="15"/>
  <c r="AO286" i="15"/>
  <c r="AO281" i="15"/>
  <c r="AP39" i="15"/>
  <c r="AO320" i="15"/>
  <c r="AO314" i="15" s="1"/>
  <c r="AP311" i="15"/>
  <c r="AP307" i="15" s="1"/>
  <c r="AQ40" i="15"/>
  <c r="AP301" i="15"/>
  <c r="AP35" i="15"/>
  <c r="AO297" i="15"/>
  <c r="AO284" i="15" s="1"/>
  <c r="AQ287" i="15"/>
  <c r="AQ41" i="15"/>
  <c r="AP302" i="15"/>
  <c r="AQ42" i="15"/>
  <c r="AP303" i="15"/>
  <c r="AQ37" i="15"/>
  <c r="AP299" i="15"/>
  <c r="AQ38" i="15"/>
  <c r="AP300" i="15"/>
  <c r="AQ36" i="15"/>
  <c r="AP298" i="15"/>
  <c r="AC16" i="15"/>
  <c r="AB277" i="15"/>
  <c r="AB275" i="15" s="1"/>
  <c r="AC276" i="15"/>
  <c r="AQ121" i="15"/>
  <c r="AT74" i="15"/>
  <c r="AT347" i="15" s="1"/>
  <c r="AS124" i="15"/>
  <c r="AQ24" i="15"/>
  <c r="AP125" i="15"/>
  <c r="AR25" i="15"/>
  <c r="AQ126" i="15"/>
  <c r="AD15" i="15"/>
  <c r="V11" i="13"/>
  <c r="AK19" i="15"/>
  <c r="L192" i="15"/>
  <c r="T192" i="15"/>
  <c r="G192" i="15"/>
  <c r="Q192" i="15"/>
  <c r="D192" i="15"/>
  <c r="I192" i="15"/>
  <c r="K192" i="15"/>
  <c r="R192" i="15"/>
  <c r="C192" i="15"/>
  <c r="E192" i="15"/>
  <c r="M192" i="15"/>
  <c r="F192" i="15"/>
  <c r="O192" i="15"/>
  <c r="N192" i="15"/>
  <c r="S192" i="15"/>
  <c r="J192" i="15"/>
  <c r="P192" i="15"/>
  <c r="H192" i="15"/>
  <c r="G196" i="15"/>
  <c r="O196" i="15"/>
  <c r="T50" i="15"/>
  <c r="S50" i="15"/>
  <c r="R50" i="15"/>
  <c r="Q50" i="15"/>
  <c r="P50" i="15"/>
  <c r="P147" i="15" s="1"/>
  <c r="O50" i="15"/>
  <c r="O147" i="15" s="1"/>
  <c r="T47" i="15"/>
  <c r="T146" i="15" s="1"/>
  <c r="S47" i="15"/>
  <c r="S146" i="15" s="1"/>
  <c r="R47" i="15"/>
  <c r="R146" i="15" s="1"/>
  <c r="Q47" i="15"/>
  <c r="Q146" i="15" s="1"/>
  <c r="P47" i="15"/>
  <c r="P146" i="15" s="1"/>
  <c r="O47" i="15"/>
  <c r="O146" i="15" s="1"/>
  <c r="N47" i="15"/>
  <c r="N146" i="15" s="1"/>
  <c r="U146" i="15"/>
  <c r="U44" i="15"/>
  <c r="AN325" i="15" l="1"/>
  <c r="AK317" i="15"/>
  <c r="AO324" i="15"/>
  <c r="AR362" i="15"/>
  <c r="AS78" i="15"/>
  <c r="AR128" i="15"/>
  <c r="AS76" i="15"/>
  <c r="AR360" i="15"/>
  <c r="AR367" i="15"/>
  <c r="AS83" i="15"/>
  <c r="AR133" i="15"/>
  <c r="AQ390" i="15"/>
  <c r="AR71" i="15"/>
  <c r="AR364" i="15"/>
  <c r="AR130" i="15"/>
  <c r="AS80" i="15"/>
  <c r="AR365" i="15"/>
  <c r="AS81" i="15"/>
  <c r="AR131" i="15"/>
  <c r="AR366" i="15"/>
  <c r="AR132" i="15"/>
  <c r="AS82" i="15"/>
  <c r="AS77" i="15"/>
  <c r="AS361" i="15" s="1"/>
  <c r="AR127" i="15"/>
  <c r="AR129" i="15"/>
  <c r="AS79" i="15"/>
  <c r="AS363" i="15" s="1"/>
  <c r="AX349" i="15"/>
  <c r="AY349" i="15"/>
  <c r="AS75" i="15"/>
  <c r="AS384" i="15" s="1"/>
  <c r="AP310" i="15"/>
  <c r="AP319" i="15"/>
  <c r="AQ21" i="15"/>
  <c r="AP286" i="15"/>
  <c r="AP281" i="15"/>
  <c r="AQ39" i="15"/>
  <c r="AP320" i="15"/>
  <c r="AP314" i="15" s="1"/>
  <c r="AQ311" i="15"/>
  <c r="AQ307" i="15" s="1"/>
  <c r="AR38" i="15"/>
  <c r="AQ300" i="15"/>
  <c r="AR287" i="15"/>
  <c r="AR37" i="15"/>
  <c r="AQ299" i="15"/>
  <c r="AR42" i="15"/>
  <c r="AQ303" i="15"/>
  <c r="AQ35" i="15"/>
  <c r="AP297" i="15"/>
  <c r="AP284" i="15" s="1"/>
  <c r="AR36" i="15"/>
  <c r="AQ298" i="15"/>
  <c r="AR41" i="15"/>
  <c r="AQ302" i="15"/>
  <c r="AR40" i="15"/>
  <c r="AQ301" i="15"/>
  <c r="AD276" i="15"/>
  <c r="AD16" i="15"/>
  <c r="AC277" i="15"/>
  <c r="AC275" i="15" s="1"/>
  <c r="AU74" i="15"/>
  <c r="AU347" i="15" s="1"/>
  <c r="AT124" i="15"/>
  <c r="AR121" i="15"/>
  <c r="AR24" i="15"/>
  <c r="AQ125" i="15"/>
  <c r="AS25" i="15"/>
  <c r="AR126" i="15"/>
  <c r="U145" i="15"/>
  <c r="V45" i="15"/>
  <c r="AE15" i="15"/>
  <c r="AL19" i="15"/>
  <c r="W11" i="13"/>
  <c r="X11" i="13" s="1"/>
  <c r="AY148" i="15"/>
  <c r="AY199" i="15" s="1"/>
  <c r="AY225" i="15" s="1"/>
  <c r="S147" i="15"/>
  <c r="F19" i="11"/>
  <c r="T147" i="15"/>
  <c r="F20" i="11"/>
  <c r="R147" i="15"/>
  <c r="F18" i="11"/>
  <c r="Q147" i="15"/>
  <c r="AL144" i="15"/>
  <c r="AK144" i="15"/>
  <c r="AJ144" i="15"/>
  <c r="AI144" i="15"/>
  <c r="AH144" i="15"/>
  <c r="AG144" i="15"/>
  <c r="AF144" i="15"/>
  <c r="AE144" i="15"/>
  <c r="AD144" i="15"/>
  <c r="AC144" i="15"/>
  <c r="AB144" i="15"/>
  <c r="AA144" i="15"/>
  <c r="Z144" i="15"/>
  <c r="Y144" i="15"/>
  <c r="U144" i="15"/>
  <c r="T144" i="15"/>
  <c r="S144" i="15"/>
  <c r="R144" i="15"/>
  <c r="Q144" i="15"/>
  <c r="P144" i="15"/>
  <c r="O144" i="15"/>
  <c r="N144" i="15"/>
  <c r="M144" i="15"/>
  <c r="L144" i="15"/>
  <c r="K144" i="15"/>
  <c r="J144" i="15"/>
  <c r="I144" i="15"/>
  <c r="H144" i="15"/>
  <c r="G144" i="15"/>
  <c r="F144" i="15"/>
  <c r="E144" i="15"/>
  <c r="D144" i="15"/>
  <c r="C144" i="15"/>
  <c r="B144" i="15"/>
  <c r="AL143" i="15"/>
  <c r="AK143" i="15"/>
  <c r="AJ143" i="15"/>
  <c r="AI143" i="15"/>
  <c r="AH143" i="15"/>
  <c r="AG143" i="15"/>
  <c r="AF143" i="15"/>
  <c r="AE143" i="15"/>
  <c r="AD143" i="15"/>
  <c r="AC143" i="15"/>
  <c r="AB143" i="15"/>
  <c r="AA143" i="15"/>
  <c r="Z143" i="15"/>
  <c r="Y143" i="15"/>
  <c r="U143" i="15"/>
  <c r="T143" i="15"/>
  <c r="S143" i="15"/>
  <c r="R143" i="15"/>
  <c r="Q143" i="15"/>
  <c r="P143" i="15"/>
  <c r="O143" i="15"/>
  <c r="N143" i="15"/>
  <c r="M143" i="15"/>
  <c r="L143" i="15"/>
  <c r="K143" i="15"/>
  <c r="J143" i="15"/>
  <c r="I143" i="15"/>
  <c r="H143" i="15"/>
  <c r="G143" i="15"/>
  <c r="F143" i="15"/>
  <c r="E143" i="15"/>
  <c r="D143" i="15"/>
  <c r="C143" i="15"/>
  <c r="B143" i="15"/>
  <c r="AL142" i="15"/>
  <c r="AK142" i="15"/>
  <c r="AJ142" i="15"/>
  <c r="AI142" i="15"/>
  <c r="AH142" i="15"/>
  <c r="AG142" i="15"/>
  <c r="AF142" i="15"/>
  <c r="AE142" i="15"/>
  <c r="AD142" i="15"/>
  <c r="AC142" i="15"/>
  <c r="AB142" i="15"/>
  <c r="AA142" i="15"/>
  <c r="Z142" i="15"/>
  <c r="Y142" i="15"/>
  <c r="U142" i="15"/>
  <c r="T142" i="15"/>
  <c r="S142" i="15"/>
  <c r="R142" i="15"/>
  <c r="Q142" i="15"/>
  <c r="P142" i="15"/>
  <c r="O142" i="15"/>
  <c r="N142" i="15"/>
  <c r="M142" i="15"/>
  <c r="L142" i="15"/>
  <c r="K142" i="15"/>
  <c r="J142" i="15"/>
  <c r="I142" i="15"/>
  <c r="H142" i="15"/>
  <c r="G142" i="15"/>
  <c r="F142" i="15"/>
  <c r="E142" i="15"/>
  <c r="D142" i="15"/>
  <c r="C142" i="15"/>
  <c r="B142" i="15"/>
  <c r="AL141" i="15"/>
  <c r="AK141" i="15"/>
  <c r="AJ141" i="15"/>
  <c r="AI141" i="15"/>
  <c r="AH141" i="15"/>
  <c r="AG141" i="15"/>
  <c r="AF141" i="15"/>
  <c r="AE141" i="15"/>
  <c r="AD141" i="15"/>
  <c r="AC141" i="15"/>
  <c r="AB141" i="15"/>
  <c r="AA141" i="15"/>
  <c r="Z141" i="15"/>
  <c r="Y141" i="15"/>
  <c r="U141" i="15"/>
  <c r="T141" i="15"/>
  <c r="S141" i="15"/>
  <c r="R141" i="15"/>
  <c r="Q141" i="15"/>
  <c r="P141" i="15"/>
  <c r="O141" i="15"/>
  <c r="N141" i="15"/>
  <c r="M141" i="15"/>
  <c r="L141" i="15"/>
  <c r="K141" i="15"/>
  <c r="J141" i="15"/>
  <c r="I141" i="15"/>
  <c r="H141" i="15"/>
  <c r="G141" i="15"/>
  <c r="F141" i="15"/>
  <c r="E141" i="15"/>
  <c r="D141" i="15"/>
  <c r="C141" i="15"/>
  <c r="B141" i="15"/>
  <c r="AL140" i="15"/>
  <c r="AL393" i="15" s="1"/>
  <c r="AK140" i="15"/>
  <c r="AK393" i="15" s="1"/>
  <c r="AJ140" i="15"/>
  <c r="AJ393" i="15" s="1"/>
  <c r="AI140" i="15"/>
  <c r="AI393" i="15" s="1"/>
  <c r="AH140" i="15"/>
  <c r="AH393" i="15" s="1"/>
  <c r="AG140" i="15"/>
  <c r="AG393" i="15" s="1"/>
  <c r="AF140" i="15"/>
  <c r="AF393" i="15" s="1"/>
  <c r="AE140" i="15"/>
  <c r="AE393" i="15" s="1"/>
  <c r="AD140" i="15"/>
  <c r="AD393" i="15" s="1"/>
  <c r="AC140" i="15"/>
  <c r="AC393" i="15" s="1"/>
  <c r="AB140" i="15"/>
  <c r="AB393" i="15" s="1"/>
  <c r="AA140" i="15"/>
  <c r="AA393" i="15" s="1"/>
  <c r="Z140" i="15"/>
  <c r="Z393" i="15" s="1"/>
  <c r="Y140" i="15"/>
  <c r="Y393" i="15" s="1"/>
  <c r="X393" i="15"/>
  <c r="W393" i="15"/>
  <c r="U140" i="15"/>
  <c r="U393" i="15" s="1"/>
  <c r="T140" i="15"/>
  <c r="T393" i="15" s="1"/>
  <c r="S140" i="15"/>
  <c r="S393" i="15" s="1"/>
  <c r="R140" i="15"/>
  <c r="R393" i="15" s="1"/>
  <c r="Q140" i="15"/>
  <c r="Q393" i="15" s="1"/>
  <c r="P140" i="15"/>
  <c r="P393" i="15" s="1"/>
  <c r="O140" i="15"/>
  <c r="O393" i="15" s="1"/>
  <c r="N140" i="15"/>
  <c r="N393" i="15" s="1"/>
  <c r="M140" i="15"/>
  <c r="M393" i="15" s="1"/>
  <c r="L140" i="15"/>
  <c r="L393" i="15" s="1"/>
  <c r="K140" i="15"/>
  <c r="K393" i="15" s="1"/>
  <c r="J140" i="15"/>
  <c r="J393" i="15" s="1"/>
  <c r="I140" i="15"/>
  <c r="I393" i="15" s="1"/>
  <c r="H140" i="15"/>
  <c r="H393" i="15" s="1"/>
  <c r="G140" i="15"/>
  <c r="G393" i="15" s="1"/>
  <c r="F140" i="15"/>
  <c r="F393" i="15" s="1"/>
  <c r="E140" i="15"/>
  <c r="E393" i="15" s="1"/>
  <c r="D140" i="15"/>
  <c r="D393" i="15" s="1"/>
  <c r="C140" i="15"/>
  <c r="C393" i="15" s="1"/>
  <c r="B140" i="15"/>
  <c r="B393" i="15" s="1"/>
  <c r="AL139" i="15"/>
  <c r="AK139" i="15"/>
  <c r="AJ139" i="15"/>
  <c r="AI139" i="15"/>
  <c r="AH139" i="15"/>
  <c r="AG139" i="15"/>
  <c r="AF139" i="15"/>
  <c r="AE139" i="15"/>
  <c r="AD139" i="15"/>
  <c r="AC139" i="15"/>
  <c r="AB139" i="15"/>
  <c r="AA139" i="15"/>
  <c r="Z139" i="15"/>
  <c r="Y139" i="15"/>
  <c r="U139" i="15"/>
  <c r="T139" i="15"/>
  <c r="S139" i="15"/>
  <c r="R139" i="15"/>
  <c r="Q139" i="15"/>
  <c r="P139" i="15"/>
  <c r="O139" i="15"/>
  <c r="N139" i="15"/>
  <c r="M139" i="15"/>
  <c r="L139" i="15"/>
  <c r="K139" i="15"/>
  <c r="J139" i="15"/>
  <c r="I139" i="15"/>
  <c r="H139" i="15"/>
  <c r="G139" i="15"/>
  <c r="F139" i="15"/>
  <c r="E139" i="15"/>
  <c r="D139" i="15"/>
  <c r="C139" i="15"/>
  <c r="B139" i="15"/>
  <c r="AL138" i="15"/>
  <c r="AK138" i="15"/>
  <c r="AJ138" i="15"/>
  <c r="AI138" i="15"/>
  <c r="AH138" i="15"/>
  <c r="AG138" i="15"/>
  <c r="AF138" i="15"/>
  <c r="AE138" i="15"/>
  <c r="AD138" i="15"/>
  <c r="AC138" i="15"/>
  <c r="AB138" i="15"/>
  <c r="AA138" i="15"/>
  <c r="Z138" i="15"/>
  <c r="Y138" i="15"/>
  <c r="U138" i="15"/>
  <c r="T138" i="15"/>
  <c r="S138" i="15"/>
  <c r="R138" i="15"/>
  <c r="Q138" i="15"/>
  <c r="P138" i="15"/>
  <c r="O138" i="15"/>
  <c r="N138" i="15"/>
  <c r="M138" i="15"/>
  <c r="L138" i="15"/>
  <c r="K138" i="15"/>
  <c r="J138" i="15"/>
  <c r="I138" i="15"/>
  <c r="H138" i="15"/>
  <c r="G138" i="15"/>
  <c r="F138" i="15"/>
  <c r="E138" i="15"/>
  <c r="D138" i="15"/>
  <c r="C138" i="15"/>
  <c r="B138" i="15"/>
  <c r="AL137" i="15"/>
  <c r="AK137" i="15"/>
  <c r="AJ137" i="15"/>
  <c r="AI137" i="15"/>
  <c r="AH137" i="15"/>
  <c r="AG137" i="15"/>
  <c r="AF137" i="15"/>
  <c r="AE137" i="15"/>
  <c r="AD137" i="15"/>
  <c r="AC137" i="15"/>
  <c r="AB137" i="15"/>
  <c r="AA137" i="15"/>
  <c r="Z137" i="15"/>
  <c r="Y137" i="15"/>
  <c r="U137" i="15"/>
  <c r="T137" i="15"/>
  <c r="S137" i="15"/>
  <c r="R137" i="15"/>
  <c r="Q137" i="15"/>
  <c r="P137" i="15"/>
  <c r="O137" i="15"/>
  <c r="N137" i="15"/>
  <c r="M137" i="15"/>
  <c r="L137" i="15"/>
  <c r="K137" i="15"/>
  <c r="J137" i="15"/>
  <c r="I137" i="15"/>
  <c r="H137" i="15"/>
  <c r="G137" i="15"/>
  <c r="F137" i="15"/>
  <c r="E137" i="15"/>
  <c r="D137" i="15"/>
  <c r="C137" i="15"/>
  <c r="B137" i="15"/>
  <c r="AL136" i="15"/>
  <c r="AK136" i="15"/>
  <c r="AJ136" i="15"/>
  <c r="AI136" i="15"/>
  <c r="AH136" i="15"/>
  <c r="AG136" i="15"/>
  <c r="AF136" i="15"/>
  <c r="AE136" i="15"/>
  <c r="AD136" i="15"/>
  <c r="AC136" i="15"/>
  <c r="AB136" i="15"/>
  <c r="AA136" i="15"/>
  <c r="Z136" i="15"/>
  <c r="Y136" i="15"/>
  <c r="U136" i="15"/>
  <c r="T136" i="15"/>
  <c r="S136" i="15"/>
  <c r="R136" i="15"/>
  <c r="Q136" i="15"/>
  <c r="P136" i="15"/>
  <c r="O136" i="15"/>
  <c r="N136" i="15"/>
  <c r="M136" i="15"/>
  <c r="L136" i="15"/>
  <c r="K136" i="15"/>
  <c r="J136" i="15"/>
  <c r="I136" i="15"/>
  <c r="H136" i="15"/>
  <c r="G136" i="15"/>
  <c r="F136" i="15"/>
  <c r="E136" i="15"/>
  <c r="D136" i="15"/>
  <c r="C136" i="15"/>
  <c r="B136" i="15"/>
  <c r="AL132" i="15"/>
  <c r="AK132" i="15"/>
  <c r="AJ132" i="15"/>
  <c r="AI132" i="15"/>
  <c r="AH132" i="15"/>
  <c r="AG132" i="15"/>
  <c r="AF132" i="15"/>
  <c r="AE132" i="15"/>
  <c r="AD132" i="15"/>
  <c r="AC132" i="15"/>
  <c r="AB132" i="15"/>
  <c r="AA132" i="15"/>
  <c r="Z132" i="15"/>
  <c r="Y132" i="15"/>
  <c r="U132" i="15"/>
  <c r="T132" i="15"/>
  <c r="S132" i="15"/>
  <c r="R132" i="15"/>
  <c r="Q132" i="15"/>
  <c r="P132" i="15"/>
  <c r="O132" i="15"/>
  <c r="N132" i="15"/>
  <c r="M132" i="15"/>
  <c r="L132" i="15"/>
  <c r="K132" i="15"/>
  <c r="J132" i="15"/>
  <c r="I132" i="15"/>
  <c r="H132" i="15"/>
  <c r="G132" i="15"/>
  <c r="F132" i="15"/>
  <c r="E132" i="15"/>
  <c r="D132" i="15"/>
  <c r="C132" i="15"/>
  <c r="B132" i="15"/>
  <c r="AL135" i="15"/>
  <c r="AK135" i="15"/>
  <c r="AJ135" i="15"/>
  <c r="AI135" i="15"/>
  <c r="AH135" i="15"/>
  <c r="AG135" i="15"/>
  <c r="AF135" i="15"/>
  <c r="AE135" i="15"/>
  <c r="AD135" i="15"/>
  <c r="AC135" i="15"/>
  <c r="AB135" i="15"/>
  <c r="AA135" i="15"/>
  <c r="Z135" i="15"/>
  <c r="Y135" i="15"/>
  <c r="U135" i="15"/>
  <c r="T135" i="15"/>
  <c r="S135" i="15"/>
  <c r="R135" i="15"/>
  <c r="Q135" i="15"/>
  <c r="P135" i="15"/>
  <c r="O135" i="15"/>
  <c r="N135" i="15"/>
  <c r="M135" i="15"/>
  <c r="L135" i="15"/>
  <c r="K135" i="15"/>
  <c r="J135" i="15"/>
  <c r="I135" i="15"/>
  <c r="H135" i="15"/>
  <c r="G135" i="15"/>
  <c r="F135" i="15"/>
  <c r="E135" i="15"/>
  <c r="D135" i="15"/>
  <c r="C135" i="15"/>
  <c r="B135" i="15"/>
  <c r="AL134" i="15"/>
  <c r="AK134" i="15"/>
  <c r="AJ134" i="15"/>
  <c r="AI134" i="15"/>
  <c r="AH134" i="15"/>
  <c r="AG134" i="15"/>
  <c r="AF134" i="15"/>
  <c r="AE134" i="15"/>
  <c r="AD134" i="15"/>
  <c r="AC134" i="15"/>
  <c r="AB134" i="15"/>
  <c r="AA134" i="15"/>
  <c r="Z134" i="15"/>
  <c r="Y134" i="15"/>
  <c r="U134" i="15"/>
  <c r="T134" i="15"/>
  <c r="S134" i="15"/>
  <c r="R134" i="15"/>
  <c r="Q134" i="15"/>
  <c r="P134" i="15"/>
  <c r="O134" i="15"/>
  <c r="N134" i="15"/>
  <c r="M134" i="15"/>
  <c r="L134" i="15"/>
  <c r="K134" i="15"/>
  <c r="J134" i="15"/>
  <c r="I134" i="15"/>
  <c r="H134" i="15"/>
  <c r="G134" i="15"/>
  <c r="F134" i="15"/>
  <c r="E134" i="15"/>
  <c r="D134" i="15"/>
  <c r="C134" i="15"/>
  <c r="B134" i="15"/>
  <c r="AL133" i="15"/>
  <c r="AK133" i="15"/>
  <c r="AJ133" i="15"/>
  <c r="AI133" i="15"/>
  <c r="AH133" i="15"/>
  <c r="AG133" i="15"/>
  <c r="AF133" i="15"/>
  <c r="AE133" i="15"/>
  <c r="AD133" i="15"/>
  <c r="AC133" i="15"/>
  <c r="AB133" i="15"/>
  <c r="AA133" i="15"/>
  <c r="Z133" i="15"/>
  <c r="Y133" i="15"/>
  <c r="U133" i="15"/>
  <c r="T133" i="15"/>
  <c r="S133" i="15"/>
  <c r="R133" i="15"/>
  <c r="Q133" i="15"/>
  <c r="P133" i="15"/>
  <c r="O133" i="15"/>
  <c r="N133" i="15"/>
  <c r="M133" i="15"/>
  <c r="L133" i="15"/>
  <c r="K133" i="15"/>
  <c r="J133" i="15"/>
  <c r="I133" i="15"/>
  <c r="H133" i="15"/>
  <c r="G133" i="15"/>
  <c r="F133" i="15"/>
  <c r="E133" i="15"/>
  <c r="D133" i="15"/>
  <c r="C133" i="15"/>
  <c r="B133" i="15"/>
  <c r="AL131" i="15"/>
  <c r="AK131" i="15"/>
  <c r="AJ131" i="15"/>
  <c r="AI131" i="15"/>
  <c r="AH131" i="15"/>
  <c r="AG131" i="15"/>
  <c r="AF131" i="15"/>
  <c r="AE131" i="15"/>
  <c r="AD131" i="15"/>
  <c r="AC131" i="15"/>
  <c r="AB131" i="15"/>
  <c r="AA131" i="15"/>
  <c r="Z131" i="15"/>
  <c r="Y131" i="15"/>
  <c r="U131" i="15"/>
  <c r="T131" i="15"/>
  <c r="S131" i="15"/>
  <c r="R131" i="15"/>
  <c r="Q131" i="15"/>
  <c r="P131" i="15"/>
  <c r="O131" i="15"/>
  <c r="N131" i="15"/>
  <c r="M131" i="15"/>
  <c r="L131" i="15"/>
  <c r="K131" i="15"/>
  <c r="J131" i="15"/>
  <c r="I131" i="15"/>
  <c r="H131" i="15"/>
  <c r="G131" i="15"/>
  <c r="F131" i="15"/>
  <c r="E131" i="15"/>
  <c r="D131" i="15"/>
  <c r="C131" i="15"/>
  <c r="B131" i="15"/>
  <c r="AL130" i="15"/>
  <c r="AK130" i="15"/>
  <c r="AJ130" i="15"/>
  <c r="AI130" i="15"/>
  <c r="AH130" i="15"/>
  <c r="AG130" i="15"/>
  <c r="AF130" i="15"/>
  <c r="AE130" i="15"/>
  <c r="AD130" i="15"/>
  <c r="AC130" i="15"/>
  <c r="AB130" i="15"/>
  <c r="AA130" i="15"/>
  <c r="Z130" i="15"/>
  <c r="Y130" i="15"/>
  <c r="U130" i="15"/>
  <c r="T130" i="15"/>
  <c r="S130" i="15"/>
  <c r="R130" i="15"/>
  <c r="Q130" i="15"/>
  <c r="P130" i="15"/>
  <c r="O130" i="15"/>
  <c r="N130" i="15"/>
  <c r="M130" i="15"/>
  <c r="L130" i="15"/>
  <c r="K130" i="15"/>
  <c r="J130" i="15"/>
  <c r="I130" i="15"/>
  <c r="H130" i="15"/>
  <c r="G130" i="15"/>
  <c r="F130" i="15"/>
  <c r="E130" i="15"/>
  <c r="D130" i="15"/>
  <c r="C130" i="15"/>
  <c r="B130" i="15"/>
  <c r="AL129" i="15"/>
  <c r="AK129" i="15"/>
  <c r="AJ129" i="15"/>
  <c r="AI129" i="15"/>
  <c r="AH129" i="15"/>
  <c r="AG129" i="15"/>
  <c r="AF129" i="15"/>
  <c r="AE129" i="15"/>
  <c r="AD129" i="15"/>
  <c r="AC129" i="15"/>
  <c r="AB129" i="15"/>
  <c r="AA129" i="15"/>
  <c r="Z129" i="15"/>
  <c r="Y129" i="15"/>
  <c r="U129" i="15"/>
  <c r="T129" i="15"/>
  <c r="S129" i="15"/>
  <c r="R129" i="15"/>
  <c r="P129" i="15"/>
  <c r="O129" i="15"/>
  <c r="N129" i="15"/>
  <c r="M129" i="15"/>
  <c r="L129" i="15"/>
  <c r="K129" i="15"/>
  <c r="J129" i="15"/>
  <c r="I129" i="15"/>
  <c r="H129" i="15"/>
  <c r="G129" i="15"/>
  <c r="F129" i="15"/>
  <c r="E129" i="15"/>
  <c r="D129" i="15"/>
  <c r="C129" i="15"/>
  <c r="B129" i="15"/>
  <c r="AL128" i="15"/>
  <c r="AK128" i="15"/>
  <c r="AJ128" i="15"/>
  <c r="AI128" i="15"/>
  <c r="AH128" i="15"/>
  <c r="AG128" i="15"/>
  <c r="AF128" i="15"/>
  <c r="AE128" i="15"/>
  <c r="AD128" i="15"/>
  <c r="AC128" i="15"/>
  <c r="AB128" i="15"/>
  <c r="AA128" i="15"/>
  <c r="Z128" i="15"/>
  <c r="Y128" i="15"/>
  <c r="U128" i="15"/>
  <c r="T128" i="15"/>
  <c r="S128" i="15"/>
  <c r="R128" i="15"/>
  <c r="Q128" i="15"/>
  <c r="P128" i="15"/>
  <c r="O128" i="15"/>
  <c r="N128" i="15"/>
  <c r="M128" i="15"/>
  <c r="L128" i="15"/>
  <c r="K128" i="15"/>
  <c r="J128" i="15"/>
  <c r="I128" i="15"/>
  <c r="H128" i="15"/>
  <c r="G128" i="15"/>
  <c r="F128" i="15"/>
  <c r="E128" i="15"/>
  <c r="D128" i="15"/>
  <c r="C128" i="15"/>
  <c r="B128" i="15"/>
  <c r="AL127" i="15"/>
  <c r="AK127" i="15"/>
  <c r="AJ127" i="15"/>
  <c r="AI127" i="15"/>
  <c r="AH127" i="15"/>
  <c r="AG127" i="15"/>
  <c r="AF127" i="15"/>
  <c r="AE127" i="15"/>
  <c r="AD127" i="15"/>
  <c r="AC127" i="15"/>
  <c r="AB127" i="15"/>
  <c r="AA127" i="15"/>
  <c r="Z127" i="15"/>
  <c r="Y127" i="15"/>
  <c r="U127" i="15"/>
  <c r="T127" i="15"/>
  <c r="S127" i="15"/>
  <c r="R127" i="15"/>
  <c r="Q127" i="15"/>
  <c r="P127" i="15"/>
  <c r="O127" i="15"/>
  <c r="N127" i="15"/>
  <c r="M127" i="15"/>
  <c r="L127" i="15"/>
  <c r="K127" i="15"/>
  <c r="J127" i="15"/>
  <c r="I127" i="15"/>
  <c r="H127" i="15"/>
  <c r="G127" i="15"/>
  <c r="F127" i="15"/>
  <c r="E127" i="15"/>
  <c r="D127" i="15"/>
  <c r="C127" i="15"/>
  <c r="B127" i="15"/>
  <c r="U126" i="15"/>
  <c r="T126" i="15"/>
  <c r="S126" i="15"/>
  <c r="R126" i="15"/>
  <c r="Q126" i="15"/>
  <c r="P126" i="15"/>
  <c r="O126" i="15"/>
  <c r="N126" i="15"/>
  <c r="M126" i="15"/>
  <c r="L126" i="15"/>
  <c r="K126" i="15"/>
  <c r="J126" i="15"/>
  <c r="I126" i="15"/>
  <c r="H126" i="15"/>
  <c r="G126" i="15"/>
  <c r="F126" i="15"/>
  <c r="E126" i="15"/>
  <c r="D126" i="15"/>
  <c r="C126" i="15"/>
  <c r="B126" i="15"/>
  <c r="AL125" i="15"/>
  <c r="AK125" i="15"/>
  <c r="AJ125" i="15"/>
  <c r="AI125" i="15"/>
  <c r="AH125" i="15"/>
  <c r="AG125" i="15"/>
  <c r="AF125" i="15"/>
  <c r="AE125" i="15"/>
  <c r="AD125" i="15"/>
  <c r="AC125" i="15"/>
  <c r="AB125" i="15"/>
  <c r="AA125" i="15"/>
  <c r="Z125" i="15"/>
  <c r="Y125" i="15"/>
  <c r="U125" i="15"/>
  <c r="T125" i="15"/>
  <c r="S125" i="15"/>
  <c r="R125" i="15"/>
  <c r="Q125" i="15"/>
  <c r="P125" i="15"/>
  <c r="O125" i="15"/>
  <c r="N125" i="15"/>
  <c r="M125" i="15"/>
  <c r="L125" i="15"/>
  <c r="K125" i="15"/>
  <c r="J125" i="15"/>
  <c r="I125" i="15"/>
  <c r="H125" i="15"/>
  <c r="G125" i="15"/>
  <c r="F125" i="15"/>
  <c r="E125" i="15"/>
  <c r="D125" i="15"/>
  <c r="C125" i="15"/>
  <c r="B125" i="15"/>
  <c r="U124" i="15"/>
  <c r="T124" i="15"/>
  <c r="S124" i="15"/>
  <c r="R124" i="15"/>
  <c r="Q124" i="15"/>
  <c r="P124" i="15"/>
  <c r="O124" i="15"/>
  <c r="N124" i="15"/>
  <c r="M124" i="15"/>
  <c r="L124" i="15"/>
  <c r="K124" i="15"/>
  <c r="J124" i="15"/>
  <c r="I124" i="15"/>
  <c r="H124" i="15"/>
  <c r="G124" i="15"/>
  <c r="F124" i="15"/>
  <c r="E124" i="15"/>
  <c r="D124" i="15"/>
  <c r="C124" i="15"/>
  <c r="B124" i="15"/>
  <c r="T120" i="15"/>
  <c r="S120" i="15"/>
  <c r="R120" i="15"/>
  <c r="Q120" i="15"/>
  <c r="P120" i="15"/>
  <c r="O120" i="15"/>
  <c r="N120" i="15"/>
  <c r="M120" i="15"/>
  <c r="L120" i="15"/>
  <c r="K120" i="15"/>
  <c r="J120" i="15"/>
  <c r="I120" i="15"/>
  <c r="H120" i="15"/>
  <c r="G120" i="15"/>
  <c r="F120" i="15"/>
  <c r="E120" i="15"/>
  <c r="D120" i="15"/>
  <c r="C120" i="15"/>
  <c r="B120" i="15"/>
  <c r="AL119" i="15"/>
  <c r="AK119" i="15"/>
  <c r="AJ119" i="15"/>
  <c r="AI119" i="15"/>
  <c r="AH119" i="15"/>
  <c r="AG119" i="15"/>
  <c r="AF119" i="15"/>
  <c r="AE119" i="15"/>
  <c r="AD119" i="15"/>
  <c r="AC119" i="15"/>
  <c r="AB119" i="15"/>
  <c r="AA119" i="15"/>
  <c r="Z119" i="15"/>
  <c r="Y119" i="15"/>
  <c r="U119" i="15"/>
  <c r="T119" i="15"/>
  <c r="S119" i="15"/>
  <c r="R119" i="15"/>
  <c r="Q119" i="15"/>
  <c r="P119" i="15"/>
  <c r="O119" i="15"/>
  <c r="N119" i="15"/>
  <c r="M119" i="15"/>
  <c r="L119" i="15"/>
  <c r="K119" i="15"/>
  <c r="J119" i="15"/>
  <c r="I119" i="15"/>
  <c r="H119" i="15"/>
  <c r="G119" i="15"/>
  <c r="F119" i="15"/>
  <c r="E119" i="15"/>
  <c r="D119" i="15"/>
  <c r="C119" i="15"/>
  <c r="B119" i="15"/>
  <c r="AL118" i="15"/>
  <c r="AK118" i="15"/>
  <c r="AJ118" i="15"/>
  <c r="AI118" i="15"/>
  <c r="AH118" i="15"/>
  <c r="AG118" i="15"/>
  <c r="AF118" i="15"/>
  <c r="AE118" i="15"/>
  <c r="AD118" i="15"/>
  <c r="AC118" i="15"/>
  <c r="AB118" i="15"/>
  <c r="AA118" i="15"/>
  <c r="Z118" i="15"/>
  <c r="Y118" i="15"/>
  <c r="U118" i="15"/>
  <c r="T118" i="15"/>
  <c r="S118" i="15"/>
  <c r="R118" i="15"/>
  <c r="Q118" i="15"/>
  <c r="P118" i="15"/>
  <c r="O118" i="15"/>
  <c r="N118" i="15"/>
  <c r="M118" i="15"/>
  <c r="L118" i="15"/>
  <c r="K118" i="15"/>
  <c r="J118" i="15"/>
  <c r="I118" i="15"/>
  <c r="H118" i="15"/>
  <c r="G118" i="15"/>
  <c r="F118" i="15"/>
  <c r="E118" i="15"/>
  <c r="D118" i="15"/>
  <c r="C118" i="15"/>
  <c r="B118" i="15"/>
  <c r="T117" i="15"/>
  <c r="S117" i="15"/>
  <c r="R117" i="15"/>
  <c r="Q117" i="15"/>
  <c r="P117" i="15"/>
  <c r="O117" i="15"/>
  <c r="N117" i="15"/>
  <c r="M117" i="15"/>
  <c r="L117" i="15"/>
  <c r="K117" i="15"/>
  <c r="J117" i="15"/>
  <c r="I117" i="15"/>
  <c r="H117" i="15"/>
  <c r="G117" i="15"/>
  <c r="F117" i="15"/>
  <c r="E117" i="15"/>
  <c r="D117" i="15"/>
  <c r="C117" i="15"/>
  <c r="B117" i="15"/>
  <c r="AD116" i="15"/>
  <c r="AC116" i="15"/>
  <c r="AB116" i="15"/>
  <c r="AA116" i="15"/>
  <c r="Z116" i="15"/>
  <c r="Y116" i="15"/>
  <c r="U116" i="15"/>
  <c r="T116" i="15"/>
  <c r="S116" i="15"/>
  <c r="R116" i="15"/>
  <c r="Q116" i="15"/>
  <c r="P116" i="15"/>
  <c r="O116" i="15"/>
  <c r="N116" i="15"/>
  <c r="M116" i="15"/>
  <c r="L116" i="15"/>
  <c r="K116" i="15"/>
  <c r="J116" i="15"/>
  <c r="I116" i="15"/>
  <c r="H116" i="15"/>
  <c r="G116" i="15"/>
  <c r="F116" i="15"/>
  <c r="E116" i="15"/>
  <c r="D116" i="15"/>
  <c r="C116" i="15"/>
  <c r="B116" i="15"/>
  <c r="AL115" i="15"/>
  <c r="AK115" i="15"/>
  <c r="AJ115" i="15"/>
  <c r="AI115" i="15"/>
  <c r="AH115" i="15"/>
  <c r="AG115" i="15"/>
  <c r="AF115" i="15"/>
  <c r="AE115" i="15"/>
  <c r="AD115" i="15"/>
  <c r="AC115" i="15"/>
  <c r="AB115" i="15"/>
  <c r="AA115" i="15"/>
  <c r="Z115" i="15"/>
  <c r="Y115" i="15"/>
  <c r="U115" i="15"/>
  <c r="T115" i="15"/>
  <c r="S115" i="15"/>
  <c r="R115" i="15"/>
  <c r="Q115" i="15"/>
  <c r="P115" i="15"/>
  <c r="O115" i="15"/>
  <c r="N115" i="15"/>
  <c r="M115" i="15"/>
  <c r="L115" i="15"/>
  <c r="K115" i="15"/>
  <c r="J115" i="15"/>
  <c r="I115" i="15"/>
  <c r="H115" i="15"/>
  <c r="G115" i="15"/>
  <c r="F115" i="15"/>
  <c r="E115" i="15"/>
  <c r="D115" i="15"/>
  <c r="C115" i="15"/>
  <c r="B115" i="15"/>
  <c r="AL114" i="15"/>
  <c r="AK114" i="15"/>
  <c r="AJ114" i="15"/>
  <c r="AI114" i="15"/>
  <c r="AH114" i="15"/>
  <c r="AG114" i="15"/>
  <c r="AF114" i="15"/>
  <c r="AE114" i="15"/>
  <c r="AD114" i="15"/>
  <c r="AC114" i="15"/>
  <c r="AB114" i="15"/>
  <c r="AA114" i="15"/>
  <c r="Z114" i="15"/>
  <c r="Y114" i="15"/>
  <c r="U114" i="15"/>
  <c r="T114" i="15"/>
  <c r="S114" i="15"/>
  <c r="R114" i="15"/>
  <c r="Q114" i="15"/>
  <c r="P114" i="15"/>
  <c r="O114" i="15"/>
  <c r="N114" i="15"/>
  <c r="M114" i="15"/>
  <c r="L114" i="15"/>
  <c r="K114" i="15"/>
  <c r="J114" i="15"/>
  <c r="I114" i="15"/>
  <c r="H114" i="15"/>
  <c r="G114" i="15"/>
  <c r="F114" i="15"/>
  <c r="E114" i="15"/>
  <c r="D114" i="15"/>
  <c r="C114" i="15"/>
  <c r="B114" i="15"/>
  <c r="AL113" i="15"/>
  <c r="AK113" i="15"/>
  <c r="AJ113" i="15"/>
  <c r="AI113" i="15"/>
  <c r="AH113" i="15"/>
  <c r="AG113" i="15"/>
  <c r="AF113" i="15"/>
  <c r="AE113" i="15"/>
  <c r="AD113" i="15"/>
  <c r="AC113" i="15"/>
  <c r="AB113" i="15"/>
  <c r="AA113" i="15"/>
  <c r="Z113" i="15"/>
  <c r="Y113" i="15"/>
  <c r="U113" i="15"/>
  <c r="T113" i="15"/>
  <c r="S113" i="15"/>
  <c r="R113" i="15"/>
  <c r="Q113" i="15"/>
  <c r="P113" i="15"/>
  <c r="O113" i="15"/>
  <c r="N113" i="15"/>
  <c r="M113" i="15"/>
  <c r="L113" i="15"/>
  <c r="K113" i="15"/>
  <c r="J113" i="15"/>
  <c r="I113" i="15"/>
  <c r="H113" i="15"/>
  <c r="G113" i="15"/>
  <c r="F113" i="15"/>
  <c r="E113" i="15"/>
  <c r="D113" i="15"/>
  <c r="C113" i="15"/>
  <c r="B113" i="15"/>
  <c r="AL112" i="15"/>
  <c r="AK112" i="15"/>
  <c r="AJ112" i="15"/>
  <c r="AI112" i="15"/>
  <c r="AH112" i="15"/>
  <c r="AG112" i="15"/>
  <c r="AF112" i="15"/>
  <c r="AE112" i="15"/>
  <c r="AD112" i="15"/>
  <c r="AC112" i="15"/>
  <c r="AB112" i="15"/>
  <c r="AA112" i="15"/>
  <c r="Z112" i="15"/>
  <c r="Y112" i="15"/>
  <c r="U112" i="15"/>
  <c r="T112" i="15"/>
  <c r="S112" i="15"/>
  <c r="R112" i="15"/>
  <c r="Q112" i="15"/>
  <c r="P112" i="15"/>
  <c r="O112" i="15"/>
  <c r="N112" i="15"/>
  <c r="M112" i="15"/>
  <c r="L112" i="15"/>
  <c r="K112" i="15"/>
  <c r="J112" i="15"/>
  <c r="I112" i="15"/>
  <c r="H112" i="15"/>
  <c r="G112" i="15"/>
  <c r="F112" i="15"/>
  <c r="E112" i="15"/>
  <c r="D112" i="15"/>
  <c r="C112" i="15"/>
  <c r="B112" i="15"/>
  <c r="AL111" i="15"/>
  <c r="AK111" i="15"/>
  <c r="AJ111" i="15"/>
  <c r="AI111" i="15"/>
  <c r="AH111" i="15"/>
  <c r="AG111" i="15"/>
  <c r="AF111" i="15"/>
  <c r="AE111" i="15"/>
  <c r="AD111" i="15"/>
  <c r="AC111" i="15"/>
  <c r="AB111" i="15"/>
  <c r="AA111" i="15"/>
  <c r="Z111" i="15"/>
  <c r="Y111" i="15"/>
  <c r="U111" i="15"/>
  <c r="T111" i="15"/>
  <c r="S111" i="15"/>
  <c r="R111" i="15"/>
  <c r="Q111" i="15"/>
  <c r="P111" i="15"/>
  <c r="O111" i="15"/>
  <c r="N111" i="15"/>
  <c r="M111" i="15"/>
  <c r="L111" i="15"/>
  <c r="K111" i="15"/>
  <c r="J111" i="15"/>
  <c r="I111" i="15"/>
  <c r="H111" i="15"/>
  <c r="G111" i="15"/>
  <c r="F111" i="15"/>
  <c r="E111" i="15"/>
  <c r="D111" i="15"/>
  <c r="C111" i="15"/>
  <c r="B111" i="15"/>
  <c r="AL110" i="15"/>
  <c r="AK110" i="15"/>
  <c r="AJ110" i="15"/>
  <c r="AI110" i="15"/>
  <c r="AH110" i="15"/>
  <c r="AG110" i="15"/>
  <c r="AF110" i="15"/>
  <c r="AE110" i="15"/>
  <c r="AD110" i="15"/>
  <c r="AC110" i="15"/>
  <c r="AB110" i="15"/>
  <c r="AA110" i="15"/>
  <c r="Z110" i="15"/>
  <c r="Y110" i="15"/>
  <c r="U110" i="15"/>
  <c r="T110" i="15"/>
  <c r="S110" i="15"/>
  <c r="R110" i="15"/>
  <c r="Q110" i="15"/>
  <c r="P110" i="15"/>
  <c r="O110" i="15"/>
  <c r="N110" i="15"/>
  <c r="M110" i="15"/>
  <c r="L110" i="15"/>
  <c r="K110" i="15"/>
  <c r="J110" i="15"/>
  <c r="I110" i="15"/>
  <c r="H110" i="15"/>
  <c r="G110" i="15"/>
  <c r="F110" i="15"/>
  <c r="E110" i="15"/>
  <c r="D110" i="15"/>
  <c r="C110" i="15"/>
  <c r="B110" i="15"/>
  <c r="U109" i="15"/>
  <c r="T109" i="15"/>
  <c r="S109" i="15"/>
  <c r="R109" i="15"/>
  <c r="Q109" i="15"/>
  <c r="P109" i="15"/>
  <c r="O109" i="15"/>
  <c r="N109" i="15"/>
  <c r="M109" i="15"/>
  <c r="L109" i="15"/>
  <c r="K109" i="15"/>
  <c r="J109" i="15"/>
  <c r="I109" i="15"/>
  <c r="H109" i="15"/>
  <c r="G109" i="15"/>
  <c r="F109" i="15"/>
  <c r="E109" i="15"/>
  <c r="D109" i="15"/>
  <c r="C109" i="15"/>
  <c r="B109" i="15"/>
  <c r="AL108" i="15"/>
  <c r="AK108" i="15"/>
  <c r="AJ108" i="15"/>
  <c r="AI108" i="15"/>
  <c r="AH108" i="15"/>
  <c r="AG108" i="15"/>
  <c r="AF108" i="15"/>
  <c r="AE108" i="15"/>
  <c r="AD108" i="15"/>
  <c r="AC108" i="15"/>
  <c r="AB108" i="15"/>
  <c r="AA108" i="15"/>
  <c r="Z108" i="15"/>
  <c r="Y108" i="15"/>
  <c r="U108" i="15"/>
  <c r="T108" i="15"/>
  <c r="S108" i="15"/>
  <c r="R108" i="15"/>
  <c r="Q108" i="15"/>
  <c r="P108" i="15"/>
  <c r="O108" i="15"/>
  <c r="N108" i="15"/>
  <c r="M108" i="15"/>
  <c r="L108" i="15"/>
  <c r="K108" i="15"/>
  <c r="J108" i="15"/>
  <c r="I108" i="15"/>
  <c r="H108" i="15"/>
  <c r="G108" i="15"/>
  <c r="F108" i="15"/>
  <c r="E108" i="15"/>
  <c r="D108" i="15"/>
  <c r="C108" i="15"/>
  <c r="B108" i="15"/>
  <c r="U107" i="15"/>
  <c r="T107" i="15"/>
  <c r="S107" i="15"/>
  <c r="R107" i="15"/>
  <c r="Q107" i="15"/>
  <c r="P107" i="15"/>
  <c r="O107" i="15"/>
  <c r="N107" i="15"/>
  <c r="M107" i="15"/>
  <c r="L107" i="15"/>
  <c r="K107" i="15"/>
  <c r="J107" i="15"/>
  <c r="I107" i="15"/>
  <c r="H107" i="15"/>
  <c r="G107" i="15"/>
  <c r="F107" i="15"/>
  <c r="E107" i="15"/>
  <c r="D107" i="15"/>
  <c r="C107" i="15"/>
  <c r="B107" i="15"/>
  <c r="U96" i="15"/>
  <c r="T96" i="15"/>
  <c r="S96" i="15"/>
  <c r="R96" i="15"/>
  <c r="Q96" i="15"/>
  <c r="P96" i="15"/>
  <c r="O96" i="15"/>
  <c r="N96" i="15"/>
  <c r="M96" i="15"/>
  <c r="L96" i="15"/>
  <c r="K96" i="15"/>
  <c r="J96" i="15"/>
  <c r="I96" i="15"/>
  <c r="H96" i="15"/>
  <c r="G96" i="15"/>
  <c r="F96" i="15"/>
  <c r="E96" i="15"/>
  <c r="D96" i="15"/>
  <c r="C96" i="15"/>
  <c r="U100" i="15"/>
  <c r="T100" i="15"/>
  <c r="S100" i="15"/>
  <c r="R100" i="15"/>
  <c r="Q100" i="15"/>
  <c r="P100" i="15"/>
  <c r="O100" i="15"/>
  <c r="N100" i="15"/>
  <c r="M100" i="15"/>
  <c r="L100" i="15"/>
  <c r="K100" i="15"/>
  <c r="J100" i="15"/>
  <c r="I100" i="15"/>
  <c r="H100" i="15"/>
  <c r="G100" i="15"/>
  <c r="F100" i="15"/>
  <c r="E100" i="15"/>
  <c r="D100" i="15"/>
  <c r="C100" i="15"/>
  <c r="U98" i="15"/>
  <c r="T98" i="15"/>
  <c r="S98" i="15"/>
  <c r="R98" i="15"/>
  <c r="Q98" i="15"/>
  <c r="P98" i="15"/>
  <c r="O98" i="15"/>
  <c r="N98" i="15"/>
  <c r="M98" i="15"/>
  <c r="L98" i="15"/>
  <c r="K98" i="15"/>
  <c r="J98" i="15"/>
  <c r="I98" i="15"/>
  <c r="H98" i="15"/>
  <c r="G98" i="15"/>
  <c r="F98" i="15"/>
  <c r="E98" i="15"/>
  <c r="D98" i="15"/>
  <c r="C98" i="15"/>
  <c r="AO325" i="15" l="1"/>
  <c r="AL317" i="15"/>
  <c r="AP324" i="15"/>
  <c r="AS365" i="15"/>
  <c r="AT81" i="15"/>
  <c r="AS131" i="15"/>
  <c r="AS367" i="15"/>
  <c r="AT83" i="15"/>
  <c r="AS133" i="15"/>
  <c r="AS364" i="15"/>
  <c r="AS130" i="15"/>
  <c r="AT80" i="15"/>
  <c r="AT76" i="15"/>
  <c r="AS360" i="15"/>
  <c r="AS366" i="15"/>
  <c r="AT82" i="15"/>
  <c r="AS132" i="15"/>
  <c r="AR390" i="15"/>
  <c r="AS71" i="15"/>
  <c r="AS362" i="15"/>
  <c r="AT78" i="15"/>
  <c r="AS128" i="15"/>
  <c r="AT77" i="15"/>
  <c r="AT361" i="15" s="1"/>
  <c r="AS127" i="15"/>
  <c r="C400" i="15"/>
  <c r="AT79" i="15"/>
  <c r="AT363" i="15" s="1"/>
  <c r="AS129" i="15"/>
  <c r="AT75" i="15"/>
  <c r="AT384" i="15" s="1"/>
  <c r="AQ310" i="15"/>
  <c r="AQ319" i="15"/>
  <c r="AR21" i="15"/>
  <c r="AQ286" i="15"/>
  <c r="AQ281" i="15"/>
  <c r="AR39" i="15"/>
  <c r="AQ320" i="15"/>
  <c r="AQ314" i="15" s="1"/>
  <c r="AR311" i="15"/>
  <c r="AR307" i="15" s="1"/>
  <c r="AS287" i="15"/>
  <c r="AS42" i="15"/>
  <c r="AR303" i="15"/>
  <c r="AS41" i="15"/>
  <c r="AR302" i="15"/>
  <c r="AS36" i="15"/>
  <c r="AR298" i="15"/>
  <c r="AS37" i="15"/>
  <c r="AR299" i="15"/>
  <c r="AS40" i="15"/>
  <c r="AR301" i="15"/>
  <c r="AR35" i="15"/>
  <c r="AQ297" i="15"/>
  <c r="AQ284" i="15" s="1"/>
  <c r="AS38" i="15"/>
  <c r="AR300" i="15"/>
  <c r="AE276" i="15"/>
  <c r="AE16" i="15"/>
  <c r="AD277" i="15"/>
  <c r="AD275" i="15" s="1"/>
  <c r="AM19" i="15"/>
  <c r="AS121" i="15"/>
  <c r="AV74" i="15"/>
  <c r="AV347" i="15" s="1"/>
  <c r="AU124" i="15"/>
  <c r="AS24" i="15"/>
  <c r="AR125" i="15"/>
  <c r="AT25" i="15"/>
  <c r="AS126" i="15"/>
  <c r="AE116" i="15"/>
  <c r="AF15" i="15"/>
  <c r="W340" i="15"/>
  <c r="F21" i="11"/>
  <c r="T51" i="15"/>
  <c r="R51" i="15"/>
  <c r="N50" i="15"/>
  <c r="N147" i="15" s="1"/>
  <c r="M50" i="15"/>
  <c r="L50" i="15"/>
  <c r="L147" i="15" s="1"/>
  <c r="K50" i="15"/>
  <c r="K147" i="15" s="1"/>
  <c r="J50" i="15"/>
  <c r="J147" i="15" s="1"/>
  <c r="I50" i="15"/>
  <c r="I147" i="15" s="1"/>
  <c r="H50" i="15"/>
  <c r="H147" i="15" s="1"/>
  <c r="G50" i="15"/>
  <c r="G147" i="15" s="1"/>
  <c r="F50" i="15"/>
  <c r="F147" i="15" s="1"/>
  <c r="E50" i="15"/>
  <c r="D50" i="15"/>
  <c r="D147" i="15" s="1"/>
  <c r="C50" i="15"/>
  <c r="C147" i="15" s="1"/>
  <c r="B50" i="15"/>
  <c r="B147" i="15" s="1"/>
  <c r="S51" i="15"/>
  <c r="R49" i="15"/>
  <c r="Q49" i="15"/>
  <c r="S48" i="15"/>
  <c r="P48" i="15"/>
  <c r="O48" i="15"/>
  <c r="C47" i="15"/>
  <c r="U48" i="15"/>
  <c r="T48" i="15"/>
  <c r="S49" i="15"/>
  <c r="R48" i="15"/>
  <c r="Q48" i="15"/>
  <c r="M47" i="15"/>
  <c r="L47" i="15"/>
  <c r="K47" i="15"/>
  <c r="K146" i="15" s="1"/>
  <c r="J47" i="15"/>
  <c r="I47" i="15"/>
  <c r="H47" i="15"/>
  <c r="H146" i="15" s="1"/>
  <c r="G47" i="15"/>
  <c r="G146" i="15" s="1"/>
  <c r="F47" i="15"/>
  <c r="E47" i="15"/>
  <c r="D47" i="15"/>
  <c r="B47" i="15"/>
  <c r="B146" i="15" s="1"/>
  <c r="T44" i="15"/>
  <c r="S44" i="15"/>
  <c r="R44" i="15"/>
  <c r="Q44" i="15"/>
  <c r="P44" i="15"/>
  <c r="O44" i="15"/>
  <c r="N44" i="15"/>
  <c r="M44" i="15"/>
  <c r="L44" i="15"/>
  <c r="K44" i="15"/>
  <c r="J44" i="15"/>
  <c r="I44" i="15"/>
  <c r="H44" i="15"/>
  <c r="G44" i="15"/>
  <c r="F44" i="15"/>
  <c r="E44" i="15"/>
  <c r="D44" i="15"/>
  <c r="C44" i="15"/>
  <c r="B44" i="15"/>
  <c r="AP325" i="15" l="1"/>
  <c r="AM317" i="15"/>
  <c r="AQ324" i="15"/>
  <c r="AT364" i="15"/>
  <c r="AU80" i="15"/>
  <c r="AT130" i="15"/>
  <c r="AS390" i="15"/>
  <c r="AT71" i="15"/>
  <c r="AT366" i="15"/>
  <c r="AU82" i="15"/>
  <c r="AT132" i="15"/>
  <c r="AT367" i="15"/>
  <c r="AU83" i="15"/>
  <c r="AT133" i="15"/>
  <c r="AT362" i="15"/>
  <c r="AU78" i="15"/>
  <c r="AT128" i="15"/>
  <c r="AU76" i="15"/>
  <c r="AT360" i="15"/>
  <c r="AT365" i="15"/>
  <c r="AU81" i="15"/>
  <c r="AT131" i="15"/>
  <c r="P400" i="15"/>
  <c r="T400" i="15"/>
  <c r="H400" i="15"/>
  <c r="M400" i="15"/>
  <c r="G400" i="15"/>
  <c r="K400" i="15"/>
  <c r="O400" i="15"/>
  <c r="AU75" i="15"/>
  <c r="AU384" i="15" s="1"/>
  <c r="Q400" i="15"/>
  <c r="I400" i="15"/>
  <c r="N400" i="15"/>
  <c r="L400" i="15"/>
  <c r="AU77" i="15"/>
  <c r="AU361" i="15" s="1"/>
  <c r="AT127" i="15"/>
  <c r="F400" i="15"/>
  <c r="E400" i="15"/>
  <c r="R400" i="15"/>
  <c r="U400" i="15"/>
  <c r="V400" i="15"/>
  <c r="D400" i="15"/>
  <c r="AT129" i="15"/>
  <c r="AU79" i="15"/>
  <c r="AU363" i="15" s="1"/>
  <c r="S400" i="15"/>
  <c r="J400" i="15"/>
  <c r="AR310" i="15"/>
  <c r="AR319" i="15"/>
  <c r="AS21" i="15"/>
  <c r="AR281" i="15"/>
  <c r="AR286" i="15"/>
  <c r="AS39" i="15"/>
  <c r="AR320" i="15"/>
  <c r="AR314" i="15" s="1"/>
  <c r="AS311" i="15"/>
  <c r="AS307" i="15" s="1"/>
  <c r="AS35" i="15"/>
  <c r="AR297" i="15"/>
  <c r="AR284" i="15" s="1"/>
  <c r="AT41" i="15"/>
  <c r="AS302" i="15"/>
  <c r="AT40" i="15"/>
  <c r="AS301" i="15"/>
  <c r="AT42" i="15"/>
  <c r="AS303" i="15"/>
  <c r="AT287" i="15"/>
  <c r="AT36" i="15"/>
  <c r="AS298" i="15"/>
  <c r="AT38" i="15"/>
  <c r="AS300" i="15"/>
  <c r="AT37" i="15"/>
  <c r="AS299" i="15"/>
  <c r="AF276" i="15"/>
  <c r="AF16" i="15"/>
  <c r="AE277" i="15"/>
  <c r="AE275" i="15" s="1"/>
  <c r="AW74" i="15"/>
  <c r="AW347" i="15" s="1"/>
  <c r="AV124" i="15"/>
  <c r="AT121" i="15"/>
  <c r="AN19" i="15"/>
  <c r="AM120" i="15"/>
  <c r="AT24" i="15"/>
  <c r="AS125" i="15"/>
  <c r="AU25" i="15"/>
  <c r="AT126" i="15"/>
  <c r="AG15" i="15"/>
  <c r="AF116" i="15"/>
  <c r="Y109" i="15"/>
  <c r="X340" i="15"/>
  <c r="K51" i="15"/>
  <c r="T45" i="15"/>
  <c r="L145" i="15"/>
  <c r="E145" i="15"/>
  <c r="M145" i="15"/>
  <c r="H145" i="15"/>
  <c r="P145" i="15"/>
  <c r="N145" i="15"/>
  <c r="F145" i="15"/>
  <c r="U45" i="15"/>
  <c r="L51" i="15"/>
  <c r="H45" i="15"/>
  <c r="G145" i="15"/>
  <c r="I45" i="15"/>
  <c r="I145" i="15"/>
  <c r="Q45" i="15"/>
  <c r="Q145" i="15"/>
  <c r="H48" i="15"/>
  <c r="C45" i="15"/>
  <c r="B145" i="15"/>
  <c r="J46" i="15"/>
  <c r="J145" i="15"/>
  <c r="R45" i="15"/>
  <c r="R145" i="15"/>
  <c r="M46" i="15"/>
  <c r="P45" i="15"/>
  <c r="O145" i="15"/>
  <c r="C46" i="15"/>
  <c r="C145" i="15"/>
  <c r="K46" i="15"/>
  <c r="K145" i="15"/>
  <c r="U46" i="15"/>
  <c r="U147" i="15"/>
  <c r="D46" i="15"/>
  <c r="D145" i="15"/>
  <c r="T46" i="15"/>
  <c r="T145" i="15"/>
  <c r="E45" i="15"/>
  <c r="L45" i="15"/>
  <c r="S45" i="15"/>
  <c r="S145" i="15"/>
  <c r="D45" i="15"/>
  <c r="S46" i="15"/>
  <c r="M45" i="15"/>
  <c r="J49" i="15"/>
  <c r="J146" i="15"/>
  <c r="F46" i="15"/>
  <c r="N46" i="15"/>
  <c r="D48" i="15"/>
  <c r="D146" i="15"/>
  <c r="L49" i="15"/>
  <c r="L146" i="15"/>
  <c r="E48" i="15"/>
  <c r="E146" i="15"/>
  <c r="M49" i="15"/>
  <c r="M146" i="15"/>
  <c r="K49" i="15"/>
  <c r="F48" i="15"/>
  <c r="F146" i="15"/>
  <c r="N49" i="15"/>
  <c r="K48" i="15"/>
  <c r="I48" i="15"/>
  <c r="I146" i="15"/>
  <c r="C49" i="15"/>
  <c r="C146" i="15"/>
  <c r="L46" i="15"/>
  <c r="G48" i="15"/>
  <c r="F51" i="15"/>
  <c r="E147" i="15"/>
  <c r="N51" i="15"/>
  <c r="M147" i="15"/>
  <c r="E49" i="15"/>
  <c r="M51" i="15"/>
  <c r="F45" i="15"/>
  <c r="N45" i="15"/>
  <c r="F49" i="15"/>
  <c r="U120" i="15"/>
  <c r="G45" i="15"/>
  <c r="O45" i="15"/>
  <c r="R46" i="15"/>
  <c r="J48" i="15"/>
  <c r="T49" i="15"/>
  <c r="G46" i="15"/>
  <c r="O49" i="15"/>
  <c r="D49" i="15"/>
  <c r="E46" i="15"/>
  <c r="D51" i="15"/>
  <c r="P49" i="15"/>
  <c r="L48" i="15"/>
  <c r="E51" i="15"/>
  <c r="B46" i="15"/>
  <c r="I49" i="15"/>
  <c r="H49" i="15"/>
  <c r="C48" i="15"/>
  <c r="J45" i="15"/>
  <c r="M48" i="15"/>
  <c r="J51" i="15"/>
  <c r="K45" i="15"/>
  <c r="N48" i="15"/>
  <c r="U117" i="15"/>
  <c r="U51" i="15"/>
  <c r="U49" i="15"/>
  <c r="H51" i="15"/>
  <c r="O51" i="15"/>
  <c r="O46" i="15"/>
  <c r="G49" i="15"/>
  <c r="P51" i="15"/>
  <c r="G51" i="15"/>
  <c r="H46" i="15"/>
  <c r="P46" i="15"/>
  <c r="I46" i="15"/>
  <c r="Q46" i="15"/>
  <c r="I51" i="15"/>
  <c r="Q51" i="15"/>
  <c r="C51" i="15"/>
  <c r="B49" i="15"/>
  <c r="AQ325" i="15" l="1"/>
  <c r="AN317" i="15"/>
  <c r="AR324" i="15"/>
  <c r="AV76" i="15"/>
  <c r="AU360" i="15"/>
  <c r="AU366" i="15"/>
  <c r="AV82" i="15"/>
  <c r="AU132" i="15"/>
  <c r="AU362" i="15"/>
  <c r="AV78" i="15"/>
  <c r="AU128" i="15"/>
  <c r="AT390" i="15"/>
  <c r="AU71" i="15"/>
  <c r="AU365" i="15"/>
  <c r="AU131" i="15"/>
  <c r="AV81" i="15"/>
  <c r="AU367" i="15"/>
  <c r="AV83" i="15"/>
  <c r="AU133" i="15"/>
  <c r="AU364" i="15"/>
  <c r="AV80" i="15"/>
  <c r="AU130" i="15"/>
  <c r="AV75" i="15"/>
  <c r="AV384" i="15" s="1"/>
  <c r="AU129" i="15"/>
  <c r="AV79" i="15"/>
  <c r="AV363" i="15" s="1"/>
  <c r="AV77" i="15"/>
  <c r="AV361" i="15" s="1"/>
  <c r="AU127" i="15"/>
  <c r="AS310" i="15"/>
  <c r="AS319" i="15"/>
  <c r="AT21" i="15"/>
  <c r="AS281" i="15"/>
  <c r="AS286" i="15"/>
  <c r="AT39" i="15"/>
  <c r="AS320" i="15"/>
  <c r="AS314" i="15" s="1"/>
  <c r="AT311" i="15"/>
  <c r="AT307" i="15" s="1"/>
  <c r="AU287" i="15"/>
  <c r="AU38" i="15"/>
  <c r="AT300" i="15"/>
  <c r="AU40" i="15"/>
  <c r="AT301" i="15"/>
  <c r="AU36" i="15"/>
  <c r="AT298" i="15"/>
  <c r="AU41" i="15"/>
  <c r="AT302" i="15"/>
  <c r="AU37" i="15"/>
  <c r="AT299" i="15"/>
  <c r="AU42" i="15"/>
  <c r="AT303" i="15"/>
  <c r="AT35" i="15"/>
  <c r="AS297" i="15"/>
  <c r="AS284" i="15" s="1"/>
  <c r="AG276" i="15"/>
  <c r="AG16" i="15"/>
  <c r="AF277" i="15"/>
  <c r="AF275" i="15" s="1"/>
  <c r="AO19" i="15"/>
  <c r="AN120" i="15"/>
  <c r="AU121" i="15"/>
  <c r="AX74" i="15"/>
  <c r="AX347" i="15" s="1"/>
  <c r="AW124" i="15"/>
  <c r="AU24" i="15"/>
  <c r="AT125" i="15"/>
  <c r="AV25" i="15"/>
  <c r="AU126" i="15"/>
  <c r="X47" i="15"/>
  <c r="X146" i="15" s="1"/>
  <c r="AH15" i="15"/>
  <c r="AG116" i="15"/>
  <c r="Z109" i="15"/>
  <c r="Y60" i="15"/>
  <c r="Y340" i="15" s="1"/>
  <c r="AR325" i="15" l="1"/>
  <c r="AO317" i="15"/>
  <c r="AS324" i="15"/>
  <c r="AV364" i="15"/>
  <c r="AW80" i="15"/>
  <c r="AV130" i="15"/>
  <c r="AW76" i="15"/>
  <c r="AV360" i="15"/>
  <c r="AU390" i="15"/>
  <c r="AV71" i="15"/>
  <c r="AV367" i="15"/>
  <c r="AV133" i="15"/>
  <c r="AW83" i="15"/>
  <c r="AV362" i="15"/>
  <c r="AW78" i="15"/>
  <c r="AV128" i="15"/>
  <c r="AV365" i="15"/>
  <c r="AW81" i="15"/>
  <c r="AV131" i="15"/>
  <c r="AV366" i="15"/>
  <c r="AW82" i="15"/>
  <c r="AV132" i="15"/>
  <c r="AW77" i="15"/>
  <c r="AW361" i="15" s="1"/>
  <c r="AV127" i="15"/>
  <c r="AW79" i="15"/>
  <c r="AW363" i="15" s="1"/>
  <c r="AV129" i="15"/>
  <c r="AW75" i="15"/>
  <c r="AW384" i="15" s="1"/>
  <c r="AT319" i="15"/>
  <c r="AT310" i="15"/>
  <c r="AU21" i="15"/>
  <c r="AT281" i="15"/>
  <c r="AT286" i="15"/>
  <c r="AU39" i="15"/>
  <c r="AT320" i="15"/>
  <c r="AT314" i="15" s="1"/>
  <c r="AU311" i="15"/>
  <c r="AU307" i="15" s="1"/>
  <c r="AU35" i="15"/>
  <c r="AT297" i="15"/>
  <c r="AT284" i="15" s="1"/>
  <c r="AV36" i="15"/>
  <c r="AU298" i="15"/>
  <c r="AV42" i="15"/>
  <c r="AU303" i="15"/>
  <c r="AV40" i="15"/>
  <c r="AU301" i="15"/>
  <c r="AV287" i="15"/>
  <c r="AV37" i="15"/>
  <c r="AU299" i="15"/>
  <c r="AV38" i="15"/>
  <c r="AU300" i="15"/>
  <c r="AV41" i="15"/>
  <c r="AU302" i="15"/>
  <c r="AH276" i="15"/>
  <c r="AH16" i="15"/>
  <c r="AG277" i="15"/>
  <c r="AG275" i="15" s="1"/>
  <c r="AY74" i="15"/>
  <c r="AX124" i="15"/>
  <c r="AV121" i="15"/>
  <c r="AP19" i="15"/>
  <c r="AO120" i="15"/>
  <c r="AV24" i="15"/>
  <c r="AU125" i="15"/>
  <c r="X48" i="15"/>
  <c r="AW25" i="15"/>
  <c r="AV126" i="15"/>
  <c r="Y47" i="15"/>
  <c r="Y146" i="15" s="1"/>
  <c r="AI15" i="15"/>
  <c r="AH116" i="15"/>
  <c r="AA109" i="15"/>
  <c r="Z60" i="15"/>
  <c r="Z340" i="15" s="1"/>
  <c r="AS325" i="15" l="1"/>
  <c r="AP317" i="15"/>
  <c r="AT324" i="15"/>
  <c r="AW365" i="15"/>
  <c r="AW131" i="15"/>
  <c r="AX81" i="15"/>
  <c r="AV390" i="15"/>
  <c r="AW71" i="15"/>
  <c r="AW362" i="15"/>
  <c r="AX78" i="15"/>
  <c r="AW128" i="15"/>
  <c r="AX76" i="15"/>
  <c r="AW360" i="15"/>
  <c r="AW366" i="15"/>
  <c r="AX82" i="15"/>
  <c r="AW132" i="15"/>
  <c r="AW367" i="15"/>
  <c r="AW133" i="15"/>
  <c r="AX83" i="15"/>
  <c r="AW364" i="15"/>
  <c r="AX80" i="15"/>
  <c r="AW130" i="15"/>
  <c r="AX75" i="15"/>
  <c r="AX384" i="15" s="1"/>
  <c r="AY124" i="15"/>
  <c r="AY347" i="15"/>
  <c r="AX79" i="15"/>
  <c r="AX363" i="15" s="1"/>
  <c r="AW129" i="15"/>
  <c r="AX77" i="15"/>
  <c r="AX361" i="15" s="1"/>
  <c r="AW127" i="15"/>
  <c r="AU310" i="15"/>
  <c r="AU319" i="15"/>
  <c r="AV21" i="15"/>
  <c r="AU281" i="15"/>
  <c r="AU286" i="15"/>
  <c r="AV39" i="15"/>
  <c r="AU320" i="15"/>
  <c r="AU314" i="15" s="1"/>
  <c r="AV311" i="15"/>
  <c r="AV307" i="15" s="1"/>
  <c r="AW38" i="15"/>
  <c r="AV300" i="15"/>
  <c r="AW42" i="15"/>
  <c r="AV303" i="15"/>
  <c r="AW37" i="15"/>
  <c r="AV299" i="15"/>
  <c r="AW36" i="15"/>
  <c r="AV298" i="15"/>
  <c r="AW287" i="15"/>
  <c r="AW41" i="15"/>
  <c r="AV302" i="15"/>
  <c r="AW40" i="15"/>
  <c r="AV301" i="15"/>
  <c r="AV35" i="15"/>
  <c r="AU297" i="15"/>
  <c r="AI16" i="15"/>
  <c r="AH277" i="15"/>
  <c r="AH275" i="15" s="1"/>
  <c r="AI276" i="15"/>
  <c r="AQ19" i="15"/>
  <c r="AP120" i="15"/>
  <c r="AW121" i="15"/>
  <c r="AW24" i="15"/>
  <c r="AV125" i="15"/>
  <c r="Y48" i="15"/>
  <c r="AX25" i="15"/>
  <c r="AW126" i="15"/>
  <c r="Z47" i="15"/>
  <c r="AJ15" i="15"/>
  <c r="AI116" i="15"/>
  <c r="AB109" i="15"/>
  <c r="AA60" i="15"/>
  <c r="AA340" i="15" s="1"/>
  <c r="AU284" i="15" l="1"/>
  <c r="AU324" i="15" s="1"/>
  <c r="AU325" i="15" s="1"/>
  <c r="AT325" i="15"/>
  <c r="AQ317" i="15"/>
  <c r="AY76" i="15"/>
  <c r="AY360" i="15" s="1"/>
  <c r="AX360" i="15"/>
  <c r="AX367" i="15"/>
  <c r="AX133" i="15"/>
  <c r="AY83" i="15"/>
  <c r="AX362" i="15"/>
  <c r="AX128" i="15"/>
  <c r="AY78" i="15"/>
  <c r="AW390" i="15"/>
  <c r="AX71" i="15"/>
  <c r="AX365" i="15"/>
  <c r="AY81" i="15"/>
  <c r="AX131" i="15"/>
  <c r="AX366" i="15"/>
  <c r="AY82" i="15"/>
  <c r="AX132" i="15"/>
  <c r="AX364" i="15"/>
  <c r="AY80" i="15"/>
  <c r="AX130" i="15"/>
  <c r="AY79" i="15"/>
  <c r="AY363" i="15" s="1"/>
  <c r="AX129" i="15"/>
  <c r="AY75" i="15"/>
  <c r="AY384" i="15" s="1"/>
  <c r="AY77" i="15"/>
  <c r="AY361" i="15" s="1"/>
  <c r="AX127" i="15"/>
  <c r="AV319" i="15"/>
  <c r="AV310" i="15"/>
  <c r="AW21" i="15"/>
  <c r="AV286" i="15"/>
  <c r="AV281" i="15"/>
  <c r="AW39" i="15"/>
  <c r="AV320" i="15"/>
  <c r="AV314" i="15" s="1"/>
  <c r="AW311" i="15"/>
  <c r="AW307" i="15" s="1"/>
  <c r="AW35" i="15"/>
  <c r="AV297" i="15"/>
  <c r="AV284" i="15" s="1"/>
  <c r="AX36" i="15"/>
  <c r="AW298" i="15"/>
  <c r="AX40" i="15"/>
  <c r="AW301" i="15"/>
  <c r="AX37" i="15"/>
  <c r="AW299" i="15"/>
  <c r="AX38" i="15"/>
  <c r="AW300" i="15"/>
  <c r="AX41" i="15"/>
  <c r="AW302" i="15"/>
  <c r="AX42" i="15"/>
  <c r="AW303" i="15"/>
  <c r="AX287" i="15"/>
  <c r="AJ276" i="15"/>
  <c r="AJ16" i="15"/>
  <c r="AI277" i="15"/>
  <c r="AI275" i="15" s="1"/>
  <c r="AX121" i="15"/>
  <c r="AR19" i="15"/>
  <c r="AQ120" i="15"/>
  <c r="AX24" i="15"/>
  <c r="AW125" i="15"/>
  <c r="Z48" i="15"/>
  <c r="Z146" i="15"/>
  <c r="AY25" i="15"/>
  <c r="AX126" i="15"/>
  <c r="AA47" i="15"/>
  <c r="AK15" i="15"/>
  <c r="AJ116" i="15"/>
  <c r="AC109" i="15"/>
  <c r="AB60" i="15"/>
  <c r="AB340" i="15" s="1"/>
  <c r="Y117" i="15"/>
  <c r="AR317" i="15" l="1"/>
  <c r="AV324" i="15"/>
  <c r="AY128" i="15"/>
  <c r="AY362" i="15"/>
  <c r="AY132" i="15"/>
  <c r="AY366" i="15"/>
  <c r="AY133" i="15"/>
  <c r="AY367" i="15"/>
  <c r="AY131" i="15"/>
  <c r="AY365" i="15"/>
  <c r="AY130" i="15"/>
  <c r="AY364" i="15"/>
  <c r="AX390" i="15"/>
  <c r="AY71" i="15"/>
  <c r="AY390" i="15" s="1"/>
  <c r="AY129" i="15"/>
  <c r="AY127" i="15"/>
  <c r="AW319" i="15"/>
  <c r="AW310" i="15"/>
  <c r="AX21" i="15"/>
  <c r="AW286" i="15"/>
  <c r="AW281" i="15"/>
  <c r="AX39" i="15"/>
  <c r="AW320" i="15"/>
  <c r="AW314" i="15" s="1"/>
  <c r="AX311" i="15"/>
  <c r="AX307" i="15" s="1"/>
  <c r="AY40" i="15"/>
  <c r="AY301" i="15" s="1"/>
  <c r="AX301" i="15"/>
  <c r="AY287" i="15"/>
  <c r="AY42" i="15"/>
  <c r="AY303" i="15" s="1"/>
  <c r="AX303" i="15"/>
  <c r="AY41" i="15"/>
  <c r="AY302" i="15" s="1"/>
  <c r="AX302" i="15"/>
  <c r="AY36" i="15"/>
  <c r="AY298" i="15" s="1"/>
  <c r="AX298" i="15"/>
  <c r="AY38" i="15"/>
  <c r="AY300" i="15" s="1"/>
  <c r="AX300" i="15"/>
  <c r="AY37" i="15"/>
  <c r="AY299" i="15" s="1"/>
  <c r="AX299" i="15"/>
  <c r="AX35" i="15"/>
  <c r="AW297" i="15"/>
  <c r="AW284" i="15" s="1"/>
  <c r="AK276" i="15"/>
  <c r="AK16" i="15"/>
  <c r="AJ277" i="15"/>
  <c r="AJ275" i="15" s="1"/>
  <c r="AS19" i="15"/>
  <c r="AR120" i="15"/>
  <c r="AY121" i="15"/>
  <c r="AY24" i="15"/>
  <c r="AX125" i="15"/>
  <c r="AA48" i="15"/>
  <c r="AA146" i="15"/>
  <c r="AY126" i="15"/>
  <c r="AB47" i="15"/>
  <c r="AL15" i="15"/>
  <c r="AK116" i="15"/>
  <c r="AD109" i="15"/>
  <c r="AC60" i="15"/>
  <c r="AC340" i="15" s="1"/>
  <c r="Z117" i="15"/>
  <c r="AV325" i="15" l="1"/>
  <c r="AL276" i="15"/>
  <c r="AS317" i="15"/>
  <c r="AW324" i="15"/>
  <c r="AX310" i="15"/>
  <c r="AX319" i="15"/>
  <c r="AY21" i="15"/>
  <c r="AX286" i="15"/>
  <c r="AX281" i="15"/>
  <c r="AY39" i="15"/>
  <c r="AY320" i="15" s="1"/>
  <c r="AY314" i="15" s="1"/>
  <c r="AX320" i="15"/>
  <c r="AX314" i="15" s="1"/>
  <c r="AY311" i="15"/>
  <c r="AY307" i="15" s="1"/>
  <c r="AY35" i="15"/>
  <c r="AX297" i="15"/>
  <c r="AX284" i="15" s="1"/>
  <c r="AL16" i="15"/>
  <c r="AK277" i="15"/>
  <c r="AK275" i="15" s="1"/>
  <c r="AM15" i="15"/>
  <c r="AT19" i="15"/>
  <c r="AS120" i="15"/>
  <c r="AY125" i="15"/>
  <c r="AB48" i="15"/>
  <c r="AB146" i="15"/>
  <c r="AC47" i="15"/>
  <c r="AL116" i="15"/>
  <c r="AE109" i="15"/>
  <c r="AD60" i="15"/>
  <c r="AD340" i="15" s="1"/>
  <c r="AA117" i="15"/>
  <c r="AW325" i="15" l="1"/>
  <c r="AT317" i="15"/>
  <c r="AX324" i="15"/>
  <c r="AY310" i="15"/>
  <c r="AY319" i="15"/>
  <c r="AY286" i="15"/>
  <c r="AY281" i="15"/>
  <c r="AY297" i="15"/>
  <c r="AM276" i="15"/>
  <c r="AM16" i="15"/>
  <c r="AL277" i="15"/>
  <c r="AM116" i="15"/>
  <c r="AN15" i="15"/>
  <c r="AU19" i="15"/>
  <c r="AT120" i="15"/>
  <c r="AC48" i="15"/>
  <c r="AC146" i="15"/>
  <c r="AD47" i="15"/>
  <c r="AF109" i="15"/>
  <c r="AE60" i="15"/>
  <c r="AE340" i="15" s="1"/>
  <c r="AB117" i="15"/>
  <c r="AY284" i="15" l="1"/>
  <c r="AY324" i="15" s="1"/>
  <c r="AY325" i="15" s="1"/>
  <c r="AX325" i="15"/>
  <c r="AU317" i="15"/>
  <c r="AL275" i="15"/>
  <c r="AN276" i="15"/>
  <c r="AN116" i="15"/>
  <c r="AO15" i="15"/>
  <c r="AN16" i="15"/>
  <c r="AM277" i="15"/>
  <c r="AM275" i="15" s="1"/>
  <c r="AV19" i="15"/>
  <c r="AU120" i="15"/>
  <c r="AD48" i="15"/>
  <c r="AD146" i="15"/>
  <c r="AE47" i="15"/>
  <c r="AG109" i="15"/>
  <c r="AF60" i="15"/>
  <c r="AF340" i="15" s="1"/>
  <c r="AC117" i="15"/>
  <c r="AV317" i="15" l="1"/>
  <c r="AO116" i="15"/>
  <c r="AO16" i="15"/>
  <c r="AN277" i="15"/>
  <c r="AN275" i="15" s="1"/>
  <c r="AO276" i="15"/>
  <c r="AP15" i="15"/>
  <c r="AW19" i="15"/>
  <c r="AV120" i="15"/>
  <c r="AE48" i="15"/>
  <c r="AE146" i="15"/>
  <c r="AF47" i="15"/>
  <c r="AH109" i="15"/>
  <c r="AG60" i="15"/>
  <c r="AG340" i="15" s="1"/>
  <c r="AD117" i="15"/>
  <c r="AW317" i="15" l="1"/>
  <c r="AP276" i="15"/>
  <c r="AP116" i="15"/>
  <c r="AQ15" i="15"/>
  <c r="AP16" i="15"/>
  <c r="AO277" i="15"/>
  <c r="AO275" i="15" s="1"/>
  <c r="AX19" i="15"/>
  <c r="AW120" i="15"/>
  <c r="AF48" i="15"/>
  <c r="AF146" i="15"/>
  <c r="AG47" i="15"/>
  <c r="AI109" i="15"/>
  <c r="AH60" i="15"/>
  <c r="AH340" i="15" s="1"/>
  <c r="AE117" i="15"/>
  <c r="AX317" i="15" l="1"/>
  <c r="AQ276" i="15"/>
  <c r="AQ16" i="15"/>
  <c r="AP277" i="15"/>
  <c r="AP275" i="15" s="1"/>
  <c r="AQ116" i="15"/>
  <c r="AR15" i="15"/>
  <c r="AY19" i="15"/>
  <c r="AX120" i="15"/>
  <c r="AG48" i="15"/>
  <c r="AG146" i="15"/>
  <c r="AH47" i="15"/>
  <c r="AJ109" i="15"/>
  <c r="AI60" i="15"/>
  <c r="AI340" i="15" s="1"/>
  <c r="AF117" i="15"/>
  <c r="AY317" i="15" l="1"/>
  <c r="AR276" i="15"/>
  <c r="AS15" i="15"/>
  <c r="AR116" i="15"/>
  <c r="AR16" i="15"/>
  <c r="AQ277" i="15"/>
  <c r="AQ275" i="15" s="1"/>
  <c r="AY120" i="15"/>
  <c r="AH48" i="15"/>
  <c r="AH146" i="15"/>
  <c r="AI47" i="15"/>
  <c r="AK109" i="15"/>
  <c r="AJ60" i="15"/>
  <c r="AJ340" i="15" s="1"/>
  <c r="AG117" i="15"/>
  <c r="AS116" i="15" l="1"/>
  <c r="AS16" i="15"/>
  <c r="AR277" i="15"/>
  <c r="AR275" i="15" s="1"/>
  <c r="AS276" i="15"/>
  <c r="AT15" i="15"/>
  <c r="AI48" i="15"/>
  <c r="AI146" i="15"/>
  <c r="AJ47" i="15"/>
  <c r="AL109" i="15"/>
  <c r="AK60" i="15"/>
  <c r="AK340" i="15" s="1"/>
  <c r="AH117" i="15"/>
  <c r="AU15" i="15" l="1"/>
  <c r="AV15" i="15" s="1"/>
  <c r="AT276" i="15"/>
  <c r="AT116" i="15"/>
  <c r="AT16" i="15"/>
  <c r="AS277" i="15"/>
  <c r="AS275" i="15" s="1"/>
  <c r="AJ48" i="15"/>
  <c r="AJ146" i="15"/>
  <c r="AL60" i="15"/>
  <c r="AL340" i="15" s="1"/>
  <c r="AM109" i="15"/>
  <c r="AK47" i="15"/>
  <c r="AI117" i="15"/>
  <c r="AU276" i="15" l="1"/>
  <c r="AU116" i="15"/>
  <c r="AU16" i="15"/>
  <c r="AT277" i="15"/>
  <c r="AT275" i="15" s="1"/>
  <c r="AV276" i="15"/>
  <c r="AW15" i="15"/>
  <c r="AV116" i="15"/>
  <c r="AK48" i="15"/>
  <c r="AK146" i="15"/>
  <c r="AL47" i="15"/>
  <c r="AN109" i="15"/>
  <c r="AM60" i="15"/>
  <c r="AM340" i="15" s="1"/>
  <c r="AJ117" i="15"/>
  <c r="AW276" i="15" l="1"/>
  <c r="AV16" i="15"/>
  <c r="AU277" i="15"/>
  <c r="AX15" i="15"/>
  <c r="AW116" i="15"/>
  <c r="AL48" i="15"/>
  <c r="AL146" i="15"/>
  <c r="AO109" i="15"/>
  <c r="AN60" i="15"/>
  <c r="AN340" i="15" s="1"/>
  <c r="AL117" i="15"/>
  <c r="AK117" i="15"/>
  <c r="AU275" i="15" l="1"/>
  <c r="AW16" i="15"/>
  <c r="AV277" i="15"/>
  <c r="AX276" i="15"/>
  <c r="AY15" i="15"/>
  <c r="AX116" i="15"/>
  <c r="AM47" i="15"/>
  <c r="AM146" i="15" s="1"/>
  <c r="AP109" i="15"/>
  <c r="AO60" i="15"/>
  <c r="AO340" i="15" s="1"/>
  <c r="AV275" i="15" l="1"/>
  <c r="AY276" i="15"/>
  <c r="AX16" i="15"/>
  <c r="AW277" i="15"/>
  <c r="AY116" i="15"/>
  <c r="AN47" i="15"/>
  <c r="AQ109" i="15"/>
  <c r="AP60" i="15"/>
  <c r="AP340" i="15" s="1"/>
  <c r="AM48" i="15"/>
  <c r="AW275" i="15" l="1"/>
  <c r="AY16" i="15"/>
  <c r="AX277" i="15"/>
  <c r="AN48" i="15"/>
  <c r="AN146" i="15"/>
  <c r="AR109" i="15"/>
  <c r="AQ60" i="15"/>
  <c r="AQ340" i="15" s="1"/>
  <c r="AO47" i="15"/>
  <c r="AO146" i="15" s="1"/>
  <c r="Y120" i="15"/>
  <c r="AX275" i="15" l="1"/>
  <c r="AY277" i="15"/>
  <c r="AP47" i="15"/>
  <c r="AP146" i="15" s="1"/>
  <c r="AO48" i="15"/>
  <c r="AS109" i="15"/>
  <c r="AR60" i="15"/>
  <c r="AR340" i="15" s="1"/>
  <c r="Z120" i="15"/>
  <c r="AY275" i="15" l="1"/>
  <c r="AT109" i="15"/>
  <c r="AS60" i="15"/>
  <c r="AS340" i="15" s="1"/>
  <c r="AP48" i="15"/>
  <c r="AQ47" i="15"/>
  <c r="AA120" i="15"/>
  <c r="AQ48" i="15" l="1"/>
  <c r="AQ146" i="15"/>
  <c r="AR47" i="15"/>
  <c r="AR146" i="15" s="1"/>
  <c r="AU109" i="15"/>
  <c r="AT60" i="15"/>
  <c r="AT340" i="15" s="1"/>
  <c r="AB120" i="15"/>
  <c r="AV109" i="15" l="1"/>
  <c r="AU60" i="15"/>
  <c r="AU340" i="15" s="1"/>
  <c r="AS47" i="15"/>
  <c r="AR48" i="15"/>
  <c r="AC120" i="15"/>
  <c r="AS48" i="15" l="1"/>
  <c r="AS146" i="15"/>
  <c r="AT47" i="15"/>
  <c r="AT146" i="15" s="1"/>
  <c r="AW109" i="15"/>
  <c r="AV60" i="15"/>
  <c r="AV340" i="15" s="1"/>
  <c r="AD120" i="15"/>
  <c r="AU47" i="15" l="1"/>
  <c r="AT48" i="15"/>
  <c r="AX109" i="15"/>
  <c r="AW60" i="15"/>
  <c r="AW340" i="15" s="1"/>
  <c r="AE120" i="15"/>
  <c r="AU48" i="15" l="1"/>
  <c r="AU146" i="15"/>
  <c r="AV47" i="15"/>
  <c r="AV146" i="15" s="1"/>
  <c r="AY109" i="15"/>
  <c r="AY60" i="15" s="1"/>
  <c r="AY340" i="15" s="1"/>
  <c r="AX60" i="15"/>
  <c r="AX340" i="15" s="1"/>
  <c r="AF120" i="15"/>
  <c r="AV48" i="15" l="1"/>
  <c r="AW47" i="15"/>
  <c r="AW146" i="15" s="1"/>
  <c r="AG120" i="15"/>
  <c r="AW48" i="15" l="1"/>
  <c r="AY47" i="15"/>
  <c r="AY146" i="15" s="1"/>
  <c r="AX47" i="15"/>
  <c r="AH120" i="15"/>
  <c r="AX48" i="15" l="1"/>
  <c r="AX146" i="15"/>
  <c r="AY48" i="15"/>
  <c r="AI120" i="15"/>
  <c r="AJ120" i="15" l="1"/>
  <c r="AL120" i="15" l="1"/>
  <c r="AK120" i="15"/>
  <c r="P82" i="9" l="1"/>
  <c r="P81" i="9"/>
  <c r="P80" i="9"/>
  <c r="P79" i="9"/>
  <c r="P78" i="9"/>
  <c r="P77" i="9"/>
  <c r="P76" i="9"/>
  <c r="P75" i="9"/>
  <c r="P74" i="9"/>
  <c r="P73" i="9"/>
  <c r="P72" i="9"/>
  <c r="P71" i="9"/>
  <c r="P70" i="9"/>
  <c r="P69" i="9"/>
  <c r="P68" i="9"/>
  <c r="P67" i="9"/>
  <c r="P66" i="9"/>
  <c r="P65" i="9"/>
  <c r="U65" i="9"/>
  <c r="L65" i="9" l="1"/>
  <c r="L82" i="9" l="1"/>
  <c r="L81" i="9"/>
  <c r="L80" i="9"/>
  <c r="L79" i="9"/>
  <c r="L78" i="9"/>
  <c r="L77" i="9"/>
  <c r="L76" i="9"/>
  <c r="L75" i="9"/>
  <c r="L74" i="9"/>
  <c r="L73" i="9"/>
  <c r="L72" i="9"/>
  <c r="L71" i="9"/>
  <c r="L70" i="9"/>
  <c r="L69" i="9"/>
  <c r="L68" i="9"/>
  <c r="L67" i="9"/>
  <c r="L66" i="9"/>
  <c r="L64" i="9"/>
  <c r="L63" i="9"/>
  <c r="L62" i="9"/>
  <c r="L61" i="9"/>
  <c r="L60" i="9"/>
  <c r="L59" i="9"/>
  <c r="L58" i="9"/>
  <c r="L57" i="9"/>
  <c r="L56" i="9"/>
  <c r="L55" i="9"/>
  <c r="L54" i="9"/>
  <c r="L53" i="9"/>
  <c r="L52" i="9"/>
  <c r="L51" i="9"/>
  <c r="L50" i="9"/>
  <c r="L49" i="9"/>
  <c r="L48" i="9"/>
  <c r="L47" i="9"/>
  <c r="L46" i="9"/>
  <c r="L45" i="9"/>
  <c r="L44" i="9"/>
  <c r="L43" i="9"/>
  <c r="L42" i="9"/>
  <c r="L41" i="9"/>
  <c r="L40" i="9"/>
  <c r="L39" i="9"/>
  <c r="L38" i="9"/>
  <c r="L37" i="9"/>
  <c r="L36" i="9"/>
  <c r="L35" i="9"/>
  <c r="L34" i="9"/>
  <c r="L33" i="9"/>
  <c r="L32" i="9"/>
  <c r="L31" i="9"/>
  <c r="L30" i="9"/>
  <c r="L29" i="9"/>
  <c r="L28" i="9"/>
  <c r="L27" i="9"/>
  <c r="L26" i="9"/>
  <c r="L25" i="9"/>
  <c r="L24" i="9"/>
  <c r="L23" i="9"/>
  <c r="L22" i="9"/>
  <c r="L21" i="9"/>
  <c r="L20" i="9"/>
  <c r="L19" i="9"/>
  <c r="L18" i="9"/>
  <c r="L17" i="9"/>
  <c r="L16" i="9"/>
  <c r="L15" i="9"/>
  <c r="L14" i="9"/>
  <c r="L13" i="9"/>
  <c r="L12" i="9"/>
  <c r="L11" i="9"/>
  <c r="L10" i="9"/>
  <c r="U82" i="9" l="1"/>
  <c r="V82" i="9" s="1"/>
  <c r="A82" i="9"/>
  <c r="A81" i="9" l="1"/>
  <c r="A80" i="9"/>
  <c r="A79" i="9"/>
  <c r="A78" i="9"/>
  <c r="A77" i="9"/>
  <c r="A76" i="9"/>
  <c r="A75" i="9"/>
  <c r="A74" i="9"/>
  <c r="A73" i="9"/>
  <c r="A72" i="9"/>
  <c r="A71" i="9"/>
  <c r="A70" i="9"/>
  <c r="A69" i="9"/>
  <c r="A68" i="9"/>
  <c r="A67" i="9"/>
  <c r="A66" i="9"/>
  <c r="A65" i="9"/>
  <c r="A64" i="9"/>
  <c r="A63" i="9"/>
  <c r="A62" i="9"/>
  <c r="A61" i="9"/>
  <c r="A60" i="9"/>
  <c r="A59" i="9"/>
  <c r="A58" i="9"/>
  <c r="A57" i="9"/>
  <c r="A56" i="9"/>
  <c r="A55" i="9"/>
  <c r="A54" i="9"/>
  <c r="A53" i="9"/>
  <c r="A52" i="9"/>
  <c r="A51" i="9"/>
  <c r="A50" i="9"/>
  <c r="A49" i="9"/>
  <c r="A48" i="9"/>
  <c r="A47" i="9"/>
  <c r="A46" i="9"/>
  <c r="A45" i="9"/>
  <c r="A44" i="9"/>
  <c r="A43" i="9"/>
  <c r="A42" i="9"/>
  <c r="A41" i="9"/>
  <c r="A40" i="9"/>
  <c r="A39" i="9"/>
  <c r="A38" i="9"/>
  <c r="A37" i="9"/>
  <c r="A36" i="9"/>
  <c r="A35" i="9"/>
  <c r="A34" i="9"/>
  <c r="A33" i="9"/>
  <c r="A32" i="9"/>
  <c r="A31" i="9"/>
  <c r="A30" i="9"/>
  <c r="A29" i="9"/>
  <c r="A28" i="9"/>
  <c r="A27" i="9"/>
  <c r="A26" i="9"/>
  <c r="A25" i="9"/>
  <c r="A24" i="9"/>
  <c r="A23" i="9"/>
  <c r="A22" i="9"/>
  <c r="A21" i="9"/>
  <c r="A20" i="9"/>
  <c r="A19" i="9"/>
  <c r="A18" i="9"/>
  <c r="A17" i="9"/>
  <c r="A16" i="9"/>
  <c r="A15" i="9"/>
  <c r="A14" i="9"/>
  <c r="A13" i="9"/>
  <c r="A12" i="9"/>
  <c r="A11" i="9"/>
  <c r="A10" i="9"/>
  <c r="U80" i="9"/>
  <c r="V80" i="9" s="1"/>
  <c r="D18" i="11" l="1"/>
  <c r="G18" i="11"/>
  <c r="I18" i="11"/>
  <c r="E18" i="11" l="1"/>
  <c r="H18" i="11"/>
  <c r="I14" i="11" l="1"/>
  <c r="I17" i="11"/>
  <c r="I8" i="11"/>
  <c r="G15" i="11"/>
  <c r="H15" i="11" s="1"/>
  <c r="G16" i="11"/>
  <c r="H16" i="11" s="1"/>
  <c r="G17" i="11"/>
  <c r="H17" i="11" s="1"/>
  <c r="D15" i="11"/>
  <c r="E15" i="11" s="1"/>
  <c r="D16" i="11"/>
  <c r="E16" i="11" s="1"/>
  <c r="D17" i="11"/>
  <c r="E17" i="11" s="1"/>
  <c r="G13" i="11"/>
  <c r="G14" i="11"/>
  <c r="H14" i="11" s="1"/>
  <c r="D13" i="11"/>
  <c r="E13" i="11" s="1"/>
  <c r="D14" i="11"/>
  <c r="E14" i="11" s="1"/>
  <c r="G9" i="11"/>
  <c r="G10" i="11"/>
  <c r="H10" i="11" s="1"/>
  <c r="G11" i="11"/>
  <c r="H11" i="11" s="1"/>
  <c r="G12" i="11"/>
  <c r="H12" i="11" s="1"/>
  <c r="D9" i="11"/>
  <c r="E9" i="11" s="1"/>
  <c r="D10" i="11"/>
  <c r="E10" i="11" s="1"/>
  <c r="D11" i="11"/>
  <c r="E11" i="11" s="1"/>
  <c r="D12" i="11"/>
  <c r="E12" i="11" s="1"/>
  <c r="I16" i="11"/>
  <c r="I15" i="11"/>
  <c r="I13" i="11"/>
  <c r="I12" i="11"/>
  <c r="I11" i="11"/>
  <c r="I10" i="11"/>
  <c r="I9" i="11"/>
  <c r="U81" i="9"/>
  <c r="V81" i="9" s="1"/>
  <c r="U79" i="9"/>
  <c r="V79" i="9" s="1"/>
  <c r="U78" i="9"/>
  <c r="V78" i="9" s="1"/>
  <c r="U77" i="9"/>
  <c r="V77" i="9" s="1"/>
  <c r="U76" i="9"/>
  <c r="V76" i="9" s="1"/>
  <c r="U75" i="9"/>
  <c r="V75" i="9" s="1"/>
  <c r="U74" i="9"/>
  <c r="V74" i="9" s="1"/>
  <c r="U73" i="9"/>
  <c r="V73" i="9" s="1"/>
  <c r="U72" i="9"/>
  <c r="V72" i="9" s="1"/>
  <c r="U71" i="9"/>
  <c r="V71" i="9" s="1"/>
  <c r="U70" i="9"/>
  <c r="V70" i="9" s="1"/>
  <c r="U69" i="9"/>
  <c r="V69" i="9" s="1"/>
  <c r="U68" i="9"/>
  <c r="V68" i="9" s="1"/>
  <c r="U67" i="9"/>
  <c r="V67" i="9" s="1"/>
  <c r="U66" i="9"/>
  <c r="V66" i="9" s="1"/>
  <c r="U64" i="9"/>
  <c r="V64" i="9" s="1"/>
  <c r="U63" i="9"/>
  <c r="V63" i="9" s="1"/>
  <c r="U62" i="9"/>
  <c r="V62" i="9" s="1"/>
  <c r="U61" i="9"/>
  <c r="V61" i="9" s="1"/>
  <c r="U60" i="9"/>
  <c r="V60" i="9" s="1"/>
  <c r="U59" i="9"/>
  <c r="V59" i="9" s="1"/>
  <c r="U58" i="9"/>
  <c r="V58" i="9" s="1"/>
  <c r="U57" i="9"/>
  <c r="V57" i="9" s="1"/>
  <c r="U56" i="9"/>
  <c r="V56" i="9" s="1"/>
  <c r="P64" i="9"/>
  <c r="Q64" i="9" s="1"/>
  <c r="P63" i="9"/>
  <c r="Q63" i="9" s="1"/>
  <c r="P62" i="9"/>
  <c r="Q62" i="9" s="1"/>
  <c r="Q65" i="9" s="1"/>
  <c r="O65" i="9" s="1"/>
  <c r="P61" i="9"/>
  <c r="Q61" i="9" s="1"/>
  <c r="P60" i="9"/>
  <c r="Q60" i="9" s="1"/>
  <c r="P59" i="9"/>
  <c r="Q59" i="9" s="1"/>
  <c r="P58" i="9"/>
  <c r="Q58" i="9" s="1"/>
  <c r="P57" i="9"/>
  <c r="Q57" i="9" s="1"/>
  <c r="P56" i="9"/>
  <c r="Q56" i="9" s="1"/>
  <c r="Q66" i="9" l="1"/>
  <c r="O66" i="9" s="1"/>
  <c r="H9" i="11"/>
  <c r="H13" i="11"/>
  <c r="Q67" i="9" l="1"/>
  <c r="O67" i="9" s="1"/>
  <c r="Q68" i="9" l="1"/>
  <c r="O68" i="9" s="1"/>
  <c r="D19" i="11"/>
  <c r="D20" i="11"/>
  <c r="G19" i="11"/>
  <c r="I19" i="11"/>
  <c r="W45" i="15" l="1"/>
  <c r="W51" i="15"/>
  <c r="Q69" i="9"/>
  <c r="O69" i="9" s="1"/>
  <c r="E19" i="11"/>
  <c r="E20" i="11"/>
  <c r="H19" i="11"/>
  <c r="X309" i="15" l="1"/>
  <c r="X318" i="15"/>
  <c r="X280" i="15"/>
  <c r="X263" i="15" s="1"/>
  <c r="X262" i="15" s="1"/>
  <c r="X285" i="15"/>
  <c r="X44" i="15"/>
  <c r="X50" i="15"/>
  <c r="Q70" i="9"/>
  <c r="O70" i="9" s="1"/>
  <c r="Y20" i="15"/>
  <c r="W323" i="15" l="1"/>
  <c r="X313" i="15"/>
  <c r="X312" i="15" s="1"/>
  <c r="W327" i="15"/>
  <c r="X306" i="15"/>
  <c r="X305" i="15" s="1"/>
  <c r="X283" i="15"/>
  <c r="X282" i="15" s="1"/>
  <c r="Y318" i="15"/>
  <c r="Y309" i="15"/>
  <c r="Y285" i="15"/>
  <c r="Y280" i="15"/>
  <c r="Y263" i="15" s="1"/>
  <c r="Y262" i="15" s="1"/>
  <c r="Y44" i="15"/>
  <c r="Y72" i="15"/>
  <c r="X46" i="15"/>
  <c r="F26" i="11"/>
  <c r="X49" i="15"/>
  <c r="Y50" i="15"/>
  <c r="Q71" i="9"/>
  <c r="O71" i="9" s="1"/>
  <c r="Z20" i="15"/>
  <c r="X322" i="15" l="1"/>
  <c r="X326" i="15" s="1"/>
  <c r="X327" i="15" s="1"/>
  <c r="Y313" i="15"/>
  <c r="Y312" i="15" s="1"/>
  <c r="Y306" i="15"/>
  <c r="Y305" i="15" s="1"/>
  <c r="Y283" i="15"/>
  <c r="Y282" i="15" s="1"/>
  <c r="Z318" i="15"/>
  <c r="Z309" i="15"/>
  <c r="Z285" i="15"/>
  <c r="Z280" i="15"/>
  <c r="Z263" i="15" s="1"/>
  <c r="Z262" i="15" s="1"/>
  <c r="Z44" i="15"/>
  <c r="Z72" i="15"/>
  <c r="Z50" i="15"/>
  <c r="F27" i="11"/>
  <c r="Y51" i="15"/>
  <c r="Y49" i="15"/>
  <c r="Y45" i="15"/>
  <c r="Y46" i="15"/>
  <c r="Q72" i="9"/>
  <c r="AA20" i="15"/>
  <c r="X323" i="15" l="1"/>
  <c r="Y322" i="15"/>
  <c r="Y326" i="15" s="1"/>
  <c r="Y327" i="15" s="1"/>
  <c r="Z313" i="15"/>
  <c r="Z312" i="15" s="1"/>
  <c r="Z306" i="15"/>
  <c r="Z305" i="15" s="1"/>
  <c r="Z283" i="15"/>
  <c r="Z282" i="15" s="1"/>
  <c r="AA309" i="15"/>
  <c r="AA318" i="15"/>
  <c r="AA280" i="15"/>
  <c r="AA263" i="15" s="1"/>
  <c r="AA262" i="15" s="1"/>
  <c r="AA285" i="15"/>
  <c r="AA44" i="15"/>
  <c r="AA72" i="15"/>
  <c r="O72" i="9"/>
  <c r="AB20" i="15" s="1"/>
  <c r="AA50" i="15"/>
  <c r="Z51" i="15"/>
  <c r="F28" i="11"/>
  <c r="Z49" i="15"/>
  <c r="Z45" i="15"/>
  <c r="Z46" i="15"/>
  <c r="Q73" i="9"/>
  <c r="O73" i="9" s="1"/>
  <c r="Y323" i="15" l="1"/>
  <c r="Z322" i="15"/>
  <c r="Z326" i="15" s="1"/>
  <c r="Z327" i="15" s="1"/>
  <c r="AA313" i="15"/>
  <c r="AA312" i="15" s="1"/>
  <c r="AA306" i="15"/>
  <c r="AA305" i="15" s="1"/>
  <c r="AA283" i="15"/>
  <c r="AA282" i="15" s="1"/>
  <c r="AB309" i="15"/>
  <c r="AB318" i="15"/>
  <c r="AB285" i="15"/>
  <c r="AB280" i="15"/>
  <c r="AB263" i="15" s="1"/>
  <c r="AB262" i="15" s="1"/>
  <c r="AB72" i="15"/>
  <c r="AB44" i="15"/>
  <c r="AB50" i="15"/>
  <c r="AA45" i="15"/>
  <c r="AA46" i="15"/>
  <c r="AA51" i="15"/>
  <c r="F29" i="11"/>
  <c r="AA49" i="15"/>
  <c r="Q74" i="9"/>
  <c r="O74" i="9" s="1"/>
  <c r="AC20" i="15"/>
  <c r="Z323" i="15" l="1"/>
  <c r="AA322" i="15"/>
  <c r="AA326" i="15" s="1"/>
  <c r="AA327" i="15" s="1"/>
  <c r="AB313" i="15"/>
  <c r="AB312" i="15" s="1"/>
  <c r="AB306" i="15"/>
  <c r="AB305" i="15" s="1"/>
  <c r="AB283" i="15"/>
  <c r="AB282" i="15" s="1"/>
  <c r="AC309" i="15"/>
  <c r="AC318" i="15"/>
  <c r="AC280" i="15"/>
  <c r="AC263" i="15" s="1"/>
  <c r="AC262" i="15" s="1"/>
  <c r="AC285" i="15"/>
  <c r="AC44" i="15"/>
  <c r="AC72" i="15"/>
  <c r="F30" i="11"/>
  <c r="AB51" i="15"/>
  <c r="AB46" i="15"/>
  <c r="AB45" i="15"/>
  <c r="AB49" i="15"/>
  <c r="AC50" i="15"/>
  <c r="Q75" i="9"/>
  <c r="O75" i="9" s="1"/>
  <c r="AD20" i="15"/>
  <c r="AA323" i="15" l="1"/>
  <c r="AB322" i="15"/>
  <c r="AB326" i="15" s="1"/>
  <c r="AC313" i="15"/>
  <c r="AC312" i="15" s="1"/>
  <c r="AC306" i="15"/>
  <c r="AC305" i="15" s="1"/>
  <c r="AB327" i="15"/>
  <c r="AC283" i="15"/>
  <c r="AC282" i="15" s="1"/>
  <c r="AD309" i="15"/>
  <c r="AD318" i="15"/>
  <c r="AD280" i="15"/>
  <c r="AD263" i="15" s="1"/>
  <c r="AD262" i="15" s="1"/>
  <c r="AD285" i="15"/>
  <c r="AD44" i="15"/>
  <c r="AD72" i="15"/>
  <c r="AD50" i="15"/>
  <c r="AC45" i="15"/>
  <c r="AC46" i="15"/>
  <c r="F31" i="11"/>
  <c r="AC51" i="15"/>
  <c r="AC49" i="15"/>
  <c r="Q76" i="9"/>
  <c r="O76" i="9" s="1"/>
  <c r="AE20" i="15"/>
  <c r="AC322" i="15" l="1"/>
  <c r="AC326" i="15" s="1"/>
  <c r="AC327" i="15" s="1"/>
  <c r="AB323" i="15"/>
  <c r="AD313" i="15"/>
  <c r="AD312" i="15" s="1"/>
  <c r="AD306" i="15"/>
  <c r="AD305" i="15" s="1"/>
  <c r="AD283" i="15"/>
  <c r="AD282" i="15" s="1"/>
  <c r="AE309" i="15"/>
  <c r="AE318" i="15"/>
  <c r="AE280" i="15"/>
  <c r="AE263" i="15" s="1"/>
  <c r="AE262" i="15" s="1"/>
  <c r="AE285" i="15"/>
  <c r="AE44" i="15"/>
  <c r="AE72" i="15"/>
  <c r="AD45" i="15"/>
  <c r="AD46" i="15"/>
  <c r="AE50" i="15"/>
  <c r="AD49" i="15"/>
  <c r="AD51" i="15"/>
  <c r="F32" i="11"/>
  <c r="Q77" i="9"/>
  <c r="O77" i="9" s="1"/>
  <c r="AF20" i="15"/>
  <c r="AC323" i="15" l="1"/>
  <c r="AD322" i="15"/>
  <c r="AD326" i="15" s="1"/>
  <c r="AD327" i="15" s="1"/>
  <c r="AE313" i="15"/>
  <c r="AE312" i="15" s="1"/>
  <c r="AE306" i="15"/>
  <c r="AE305" i="15" s="1"/>
  <c r="AE283" i="15"/>
  <c r="AE282" i="15" s="1"/>
  <c r="AF309" i="15"/>
  <c r="AF318" i="15"/>
  <c r="AF280" i="15"/>
  <c r="AF263" i="15" s="1"/>
  <c r="AF262" i="15" s="1"/>
  <c r="AF285" i="15"/>
  <c r="AF44" i="15"/>
  <c r="AF72" i="15"/>
  <c r="AE45" i="15"/>
  <c r="AE46" i="15"/>
  <c r="AF50" i="15"/>
  <c r="F33" i="11"/>
  <c r="AE51" i="15"/>
  <c r="AE49" i="15"/>
  <c r="Q78" i="9"/>
  <c r="O78" i="9" s="1"/>
  <c r="AG20" i="15"/>
  <c r="AD323" i="15" l="1"/>
  <c r="AE322" i="15"/>
  <c r="AE326" i="15" s="1"/>
  <c r="AE327" i="15" s="1"/>
  <c r="AF313" i="15"/>
  <c r="AF312" i="15" s="1"/>
  <c r="AF306" i="15"/>
  <c r="AF305" i="15" s="1"/>
  <c r="AF283" i="15"/>
  <c r="AF282" i="15" s="1"/>
  <c r="AG318" i="15"/>
  <c r="AG309" i="15"/>
  <c r="AG285" i="15"/>
  <c r="AG280" i="15"/>
  <c r="AG263" i="15" s="1"/>
  <c r="AG262" i="15" s="1"/>
  <c r="AG44" i="15"/>
  <c r="AG72" i="15"/>
  <c r="AF45" i="15"/>
  <c r="AF46" i="15"/>
  <c r="AF51" i="15"/>
  <c r="F34" i="11"/>
  <c r="H56" i="11" s="1"/>
  <c r="AF49" i="15"/>
  <c r="AG50" i="15"/>
  <c r="Q79" i="9"/>
  <c r="O79" i="9" s="1"/>
  <c r="AH20" i="15"/>
  <c r="AF322" i="15" l="1"/>
  <c r="AF326" i="15" s="1"/>
  <c r="AF327" i="15" s="1"/>
  <c r="AE323" i="15"/>
  <c r="AG313" i="15"/>
  <c r="AG312" i="15" s="1"/>
  <c r="AG306" i="15"/>
  <c r="AG305" i="15" s="1"/>
  <c r="AG283" i="15"/>
  <c r="AG282" i="15" s="1"/>
  <c r="AH318" i="15"/>
  <c r="AH309" i="15"/>
  <c r="AH285" i="15"/>
  <c r="AH280" i="15"/>
  <c r="AH263" i="15" s="1"/>
  <c r="AH262" i="15" s="1"/>
  <c r="AH44" i="15"/>
  <c r="AH72" i="15"/>
  <c r="AH50" i="15"/>
  <c r="F35" i="11"/>
  <c r="AG51" i="15"/>
  <c r="AG49" i="15"/>
  <c r="AG45" i="15"/>
  <c r="AG46" i="15"/>
  <c r="Q80" i="9"/>
  <c r="O80" i="9" s="1"/>
  <c r="AI20" i="15"/>
  <c r="AF323" i="15" l="1"/>
  <c r="AG322" i="15"/>
  <c r="AG326" i="15" s="1"/>
  <c r="AH313" i="15"/>
  <c r="AH312" i="15" s="1"/>
  <c r="AG327" i="15"/>
  <c r="AH306" i="15"/>
  <c r="AH305" i="15" s="1"/>
  <c r="AH283" i="15"/>
  <c r="AH282" i="15" s="1"/>
  <c r="AI309" i="15"/>
  <c r="AI318" i="15"/>
  <c r="AI285" i="15"/>
  <c r="AI280" i="15"/>
  <c r="AI263" i="15" s="1"/>
  <c r="AI262" i="15" s="1"/>
  <c r="AI44" i="15"/>
  <c r="AI72" i="15"/>
  <c r="AH51" i="15"/>
  <c r="AH49" i="15"/>
  <c r="F36" i="11"/>
  <c r="AI50" i="15"/>
  <c r="AH45" i="15"/>
  <c r="AH46" i="15"/>
  <c r="Q81" i="9"/>
  <c r="O81" i="9" s="1"/>
  <c r="AJ20" i="15"/>
  <c r="AG323" i="15" l="1"/>
  <c r="AH322" i="15"/>
  <c r="AH326" i="15" s="1"/>
  <c r="AH327" i="15"/>
  <c r="AI313" i="15"/>
  <c r="AI312" i="15" s="1"/>
  <c r="AI306" i="15"/>
  <c r="AI305" i="15" s="1"/>
  <c r="AI283" i="15"/>
  <c r="AI282" i="15" s="1"/>
  <c r="AJ309" i="15"/>
  <c r="AJ318" i="15"/>
  <c r="AJ285" i="15"/>
  <c r="AJ280" i="15"/>
  <c r="AJ263" i="15" s="1"/>
  <c r="AJ262" i="15" s="1"/>
  <c r="AJ44" i="15"/>
  <c r="AJ72" i="15"/>
  <c r="AI49" i="15"/>
  <c r="F37" i="11"/>
  <c r="AI51" i="15"/>
  <c r="AI45" i="15"/>
  <c r="AI46" i="15"/>
  <c r="AJ50" i="15"/>
  <c r="Q82" i="9"/>
  <c r="AK20" i="15"/>
  <c r="AI322" i="15" l="1"/>
  <c r="AI326" i="15" s="1"/>
  <c r="AI327" i="15" s="1"/>
  <c r="AH323" i="15"/>
  <c r="AJ313" i="15"/>
  <c r="AJ312" i="15" s="1"/>
  <c r="AJ306" i="15"/>
  <c r="AJ305" i="15" s="1"/>
  <c r="AJ283" i="15"/>
  <c r="AJ282" i="15" s="1"/>
  <c r="AK309" i="15"/>
  <c r="AK318" i="15"/>
  <c r="AK280" i="15"/>
  <c r="AK263" i="15" s="1"/>
  <c r="AK262" i="15" s="1"/>
  <c r="AK285" i="15"/>
  <c r="AK44" i="15"/>
  <c r="AK72" i="15"/>
  <c r="O82" i="9"/>
  <c r="AL20" i="15" s="1"/>
  <c r="AK50" i="15"/>
  <c r="AJ49" i="15"/>
  <c r="AJ51" i="15"/>
  <c r="F38" i="11"/>
  <c r="AJ45" i="15"/>
  <c r="AJ46" i="15"/>
  <c r="G20" i="11"/>
  <c r="I20" i="11"/>
  <c r="AI323" i="15" l="1"/>
  <c r="AJ322" i="15"/>
  <c r="AJ326" i="15" s="1"/>
  <c r="AK313" i="15"/>
  <c r="AK312" i="15" s="1"/>
  <c r="AJ327" i="15"/>
  <c r="AK306" i="15"/>
  <c r="AK305" i="15" s="1"/>
  <c r="AK283" i="15"/>
  <c r="AK282" i="15" s="1"/>
  <c r="AL309" i="15"/>
  <c r="AL318" i="15"/>
  <c r="AL280" i="15"/>
  <c r="AL263" i="15" s="1"/>
  <c r="AL262" i="15" s="1"/>
  <c r="AL285" i="15"/>
  <c r="AM20" i="15"/>
  <c r="AL72" i="15"/>
  <c r="AL44" i="15"/>
  <c r="AL50" i="15"/>
  <c r="AK45" i="15"/>
  <c r="AK46" i="15"/>
  <c r="F39" i="11"/>
  <c r="AK51" i="15"/>
  <c r="AK49" i="15"/>
  <c r="H20" i="11"/>
  <c r="AJ323" i="15" l="1"/>
  <c r="AK322" i="15"/>
  <c r="AK326" i="15" s="1"/>
  <c r="AL313" i="15"/>
  <c r="AL312" i="15" s="1"/>
  <c r="AK327" i="15"/>
  <c r="AL306" i="15"/>
  <c r="AL305" i="15" s="1"/>
  <c r="AL283" i="15"/>
  <c r="AL282" i="15" s="1"/>
  <c r="AM318" i="15"/>
  <c r="AM309" i="15"/>
  <c r="AM280" i="15"/>
  <c r="AM263" i="15" s="1"/>
  <c r="AM262" i="15" s="1"/>
  <c r="AM285" i="15"/>
  <c r="AN20" i="15"/>
  <c r="AM72" i="15"/>
  <c r="AM44" i="15"/>
  <c r="AM45" i="15" s="1"/>
  <c r="AM50" i="15"/>
  <c r="AM51" i="15" s="1"/>
  <c r="AL45" i="15"/>
  <c r="AL51" i="15"/>
  <c r="AL49" i="15"/>
  <c r="F40" i="11"/>
  <c r="AL46" i="15"/>
  <c r="D21" i="11"/>
  <c r="AK323" i="15" l="1"/>
  <c r="AL322" i="15"/>
  <c r="AL326" i="15" s="1"/>
  <c r="AL327" i="15" s="1"/>
  <c r="AM313" i="15"/>
  <c r="AM312" i="15" s="1"/>
  <c r="AM306" i="15"/>
  <c r="AM305" i="15" s="1"/>
  <c r="AM283" i="15"/>
  <c r="AM282" i="15" s="1"/>
  <c r="AN309" i="15"/>
  <c r="AN318" i="15"/>
  <c r="AN280" i="15"/>
  <c r="AN263" i="15" s="1"/>
  <c r="AN262" i="15" s="1"/>
  <c r="AN285" i="15"/>
  <c r="F41" i="11"/>
  <c r="AM49" i="15"/>
  <c r="AM46" i="15"/>
  <c r="AO20" i="15"/>
  <c r="AN72" i="15"/>
  <c r="AN44" i="15"/>
  <c r="AN50" i="15"/>
  <c r="E21" i="11"/>
  <c r="AL323" i="15" l="1"/>
  <c r="AM322" i="15"/>
  <c r="AM326" i="15" s="1"/>
  <c r="AN313" i="15"/>
  <c r="AN312" i="15" s="1"/>
  <c r="AM327" i="15"/>
  <c r="AN306" i="15"/>
  <c r="AN305" i="15" s="1"/>
  <c r="AN283" i="15"/>
  <c r="AN282" i="15" s="1"/>
  <c r="AO318" i="15"/>
  <c r="AO309" i="15"/>
  <c r="AO285" i="15"/>
  <c r="AO280" i="15"/>
  <c r="AO263" i="15" s="1"/>
  <c r="AO262" i="15" s="1"/>
  <c r="AP20" i="15"/>
  <c r="AO72" i="15"/>
  <c r="AO44" i="15"/>
  <c r="AO50" i="15"/>
  <c r="G41" i="11"/>
  <c r="H41" i="11" s="1"/>
  <c r="I41" i="11"/>
  <c r="AN45" i="15"/>
  <c r="AN46" i="15"/>
  <c r="AN51" i="15"/>
  <c r="F42" i="11"/>
  <c r="AN49" i="15"/>
  <c r="G28" i="11"/>
  <c r="AN322" i="15" l="1"/>
  <c r="AN326" i="15" s="1"/>
  <c r="AN327" i="15" s="1"/>
  <c r="AM323" i="15"/>
  <c r="AO313" i="15"/>
  <c r="AO312" i="15" s="1"/>
  <c r="AO306" i="15"/>
  <c r="AO305" i="15" s="1"/>
  <c r="AO283" i="15"/>
  <c r="AO282" i="15" s="1"/>
  <c r="AP318" i="15"/>
  <c r="AP309" i="15"/>
  <c r="AP285" i="15"/>
  <c r="AP280" i="15"/>
  <c r="AP263" i="15" s="1"/>
  <c r="AP262" i="15" s="1"/>
  <c r="G42" i="11"/>
  <c r="H42" i="11" s="1"/>
  <c r="I42" i="11"/>
  <c r="AO46" i="15"/>
  <c r="F43" i="11"/>
  <c r="AO51" i="15"/>
  <c r="AO49" i="15"/>
  <c r="AO45" i="15"/>
  <c r="AQ20" i="15"/>
  <c r="AP72" i="15"/>
  <c r="AP44" i="15"/>
  <c r="AP50" i="15"/>
  <c r="G40" i="11"/>
  <c r="H40" i="11" s="1"/>
  <c r="G36" i="11"/>
  <c r="G32" i="11"/>
  <c r="H32" i="11" s="1"/>
  <c r="G39" i="11"/>
  <c r="H39" i="11" s="1"/>
  <c r="G29" i="11"/>
  <c r="G21" i="11"/>
  <c r="I21" i="11"/>
  <c r="G38" i="11"/>
  <c r="H38" i="11" s="1"/>
  <c r="G31" i="11"/>
  <c r="H31" i="11" s="1"/>
  <c r="G33" i="11"/>
  <c r="H33" i="11" s="1"/>
  <c r="G37" i="11"/>
  <c r="H37" i="11" s="1"/>
  <c r="G27" i="11"/>
  <c r="H27" i="11" s="1"/>
  <c r="H28" i="11"/>
  <c r="G34" i="11"/>
  <c r="H34" i="11" s="1"/>
  <c r="G35" i="11"/>
  <c r="G30" i="11"/>
  <c r="H30" i="11" s="1"/>
  <c r="AN323" i="15" l="1"/>
  <c r="AO322" i="15"/>
  <c r="AO326" i="15" s="1"/>
  <c r="AP313" i="15"/>
  <c r="AP312" i="15" s="1"/>
  <c r="AP306" i="15"/>
  <c r="AP305" i="15" s="1"/>
  <c r="AO327" i="15"/>
  <c r="AP283" i="15"/>
  <c r="AP282" i="15" s="1"/>
  <c r="AQ309" i="15"/>
  <c r="AQ318" i="15"/>
  <c r="AQ285" i="15"/>
  <c r="AQ280" i="15"/>
  <c r="AQ263" i="15" s="1"/>
  <c r="AQ262" i="15" s="1"/>
  <c r="F44" i="11"/>
  <c r="H57" i="11" s="1"/>
  <c r="AP51" i="15"/>
  <c r="AP49" i="15"/>
  <c r="G43" i="11"/>
  <c r="H43" i="11" s="1"/>
  <c r="I43" i="11"/>
  <c r="AP45" i="15"/>
  <c r="AP46" i="15"/>
  <c r="AR20" i="15"/>
  <c r="AQ72" i="15"/>
  <c r="AQ44" i="15"/>
  <c r="AQ50" i="15"/>
  <c r="H29" i="11"/>
  <c r="H35" i="11"/>
  <c r="H21" i="11"/>
  <c r="H36" i="11"/>
  <c r="AO323" i="15" l="1"/>
  <c r="AP322" i="15"/>
  <c r="AP326" i="15" s="1"/>
  <c r="AQ313" i="15"/>
  <c r="AQ312" i="15" s="1"/>
  <c r="AQ306" i="15"/>
  <c r="AQ305" i="15" s="1"/>
  <c r="AP327" i="15"/>
  <c r="AQ283" i="15"/>
  <c r="AQ282" i="15" s="1"/>
  <c r="AR309" i="15"/>
  <c r="AR318" i="15"/>
  <c r="AR285" i="15"/>
  <c r="AR280" i="15"/>
  <c r="AR263" i="15" s="1"/>
  <c r="AR262" i="15" s="1"/>
  <c r="AS20" i="15"/>
  <c r="AR72" i="15"/>
  <c r="AR44" i="15"/>
  <c r="AR50" i="15"/>
  <c r="F45" i="11"/>
  <c r="AQ49" i="15"/>
  <c r="AQ51" i="15"/>
  <c r="AQ45" i="15"/>
  <c r="AQ46" i="15"/>
  <c r="I44" i="11"/>
  <c r="G44" i="11"/>
  <c r="H44" i="11" s="1"/>
  <c r="V65" i="9"/>
  <c r="AP323" i="15" l="1"/>
  <c r="AQ322" i="15"/>
  <c r="AQ326" i="15" s="1"/>
  <c r="AQ327" i="15" s="1"/>
  <c r="AR313" i="15"/>
  <c r="AR312" i="15" s="1"/>
  <c r="AR306" i="15"/>
  <c r="AR305" i="15" s="1"/>
  <c r="AR283" i="15"/>
  <c r="AR282" i="15" s="1"/>
  <c r="AS309" i="15"/>
  <c r="AS318" i="15"/>
  <c r="AS280" i="15"/>
  <c r="AS263" i="15" s="1"/>
  <c r="AS262" i="15" s="1"/>
  <c r="AS285" i="15"/>
  <c r="G57" i="11"/>
  <c r="G45" i="11"/>
  <c r="H45" i="11" s="1"/>
  <c r="I45" i="11"/>
  <c r="F46" i="11"/>
  <c r="AR49" i="15"/>
  <c r="AR51" i="15"/>
  <c r="AR45" i="15"/>
  <c r="AR46" i="15"/>
  <c r="AT20" i="15"/>
  <c r="AS72" i="15"/>
  <c r="AS44" i="15"/>
  <c r="AS50" i="15"/>
  <c r="D22" i="11"/>
  <c r="D55" i="11" s="1"/>
  <c r="AQ323" i="15" l="1"/>
  <c r="AR322" i="15"/>
  <c r="AR326" i="15" s="1"/>
  <c r="AR327" i="15" s="1"/>
  <c r="AS313" i="15"/>
  <c r="AS312" i="15" s="1"/>
  <c r="AS306" i="15"/>
  <c r="AS305" i="15" s="1"/>
  <c r="AS283" i="15"/>
  <c r="AS282" i="15" s="1"/>
  <c r="AT309" i="15"/>
  <c r="AT318" i="15"/>
  <c r="AT280" i="15"/>
  <c r="AT263" i="15" s="1"/>
  <c r="AT262" i="15" s="1"/>
  <c r="AT285" i="15"/>
  <c r="G46" i="11"/>
  <c r="H46" i="11" s="1"/>
  <c r="I46" i="11"/>
  <c r="F47" i="11"/>
  <c r="AS51" i="15"/>
  <c r="AS49" i="15"/>
  <c r="AS45" i="15"/>
  <c r="AS46" i="15"/>
  <c r="AU20" i="15"/>
  <c r="AT72" i="15"/>
  <c r="AT44" i="15"/>
  <c r="AT50" i="15"/>
  <c r="E22" i="11"/>
  <c r="AS322" i="15" l="1"/>
  <c r="AS326" i="15" s="1"/>
  <c r="AS327" i="15" s="1"/>
  <c r="AR323" i="15"/>
  <c r="AT313" i="15"/>
  <c r="AT312" i="15" s="1"/>
  <c r="AT306" i="15"/>
  <c r="AT305" i="15" s="1"/>
  <c r="AT283" i="15"/>
  <c r="AT282" i="15" s="1"/>
  <c r="AU318" i="15"/>
  <c r="AU309" i="15"/>
  <c r="AU280" i="15"/>
  <c r="AU263" i="15" s="1"/>
  <c r="AU262" i="15" s="1"/>
  <c r="AU285" i="15"/>
  <c r="F48" i="11"/>
  <c r="AT51" i="15"/>
  <c r="AT49" i="15"/>
  <c r="AV20" i="15"/>
  <c r="AU72" i="15"/>
  <c r="AU44" i="15"/>
  <c r="AU50" i="15"/>
  <c r="G47" i="11"/>
  <c r="H47" i="11" s="1"/>
  <c r="I47" i="11"/>
  <c r="AT45" i="15"/>
  <c r="AT46" i="15"/>
  <c r="X45" i="15"/>
  <c r="AS323" i="15" l="1"/>
  <c r="AT322" i="15"/>
  <c r="AT326" i="15" s="1"/>
  <c r="AT327" i="15" s="1"/>
  <c r="AU313" i="15"/>
  <c r="AU312" i="15" s="1"/>
  <c r="AU306" i="15"/>
  <c r="AU305" i="15" s="1"/>
  <c r="AU283" i="15"/>
  <c r="AU282" i="15" s="1"/>
  <c r="AV309" i="15"/>
  <c r="AV318" i="15"/>
  <c r="AV280" i="15"/>
  <c r="AV263" i="15" s="1"/>
  <c r="AV262" i="15" s="1"/>
  <c r="AV285" i="15"/>
  <c r="AU45" i="15"/>
  <c r="AU46" i="15"/>
  <c r="F49" i="11"/>
  <c r="AU51" i="15"/>
  <c r="AU49" i="15"/>
  <c r="AW20" i="15"/>
  <c r="AV72" i="15"/>
  <c r="AV44" i="15"/>
  <c r="AV50" i="15"/>
  <c r="I48" i="11"/>
  <c r="G48" i="11"/>
  <c r="H48" i="11" s="1"/>
  <c r="AT323" i="15" l="1"/>
  <c r="AU322" i="15"/>
  <c r="AU326" i="15" s="1"/>
  <c r="AU327" i="15" s="1"/>
  <c r="AV313" i="15"/>
  <c r="AV312" i="15" s="1"/>
  <c r="AV306" i="15"/>
  <c r="AV305" i="15" s="1"/>
  <c r="AV283" i="15"/>
  <c r="AV282" i="15" s="1"/>
  <c r="AW318" i="15"/>
  <c r="AW309" i="15"/>
  <c r="AW285" i="15"/>
  <c r="AW280" i="15"/>
  <c r="AW263" i="15" s="1"/>
  <c r="AW262" i="15" s="1"/>
  <c r="AV45" i="15"/>
  <c r="AV46" i="15"/>
  <c r="G49" i="11"/>
  <c r="H49" i="11" s="1"/>
  <c r="I49" i="11"/>
  <c r="AX20" i="15"/>
  <c r="AW72" i="15"/>
  <c r="AW44" i="15"/>
  <c r="AW50" i="15"/>
  <c r="F50" i="11"/>
  <c r="AV51" i="15"/>
  <c r="AV49" i="15"/>
  <c r="I22" i="11"/>
  <c r="G22" i="11"/>
  <c r="AV322" i="15" l="1"/>
  <c r="AV326" i="15" s="1"/>
  <c r="AU323" i="15"/>
  <c r="AV327" i="15"/>
  <c r="AW313" i="15"/>
  <c r="AW312" i="15" s="1"/>
  <c r="AW306" i="15"/>
  <c r="AW305" i="15" s="1"/>
  <c r="AW283" i="15"/>
  <c r="AW282" i="15" s="1"/>
  <c r="AX318" i="15"/>
  <c r="AX309" i="15"/>
  <c r="AX285" i="15"/>
  <c r="AX280" i="15"/>
  <c r="AX263" i="15" s="1"/>
  <c r="AX262" i="15" s="1"/>
  <c r="AW46" i="15"/>
  <c r="G55" i="11"/>
  <c r="AY20" i="15"/>
  <c r="AX72" i="15"/>
  <c r="AX44" i="15"/>
  <c r="AX50" i="15"/>
  <c r="G50" i="11"/>
  <c r="H50" i="11" s="1"/>
  <c r="I50" i="11"/>
  <c r="F51" i="11"/>
  <c r="AW49" i="15"/>
  <c r="AW51" i="15"/>
  <c r="AW45" i="15"/>
  <c r="H22" i="11"/>
  <c r="X51" i="15"/>
  <c r="W46" i="15"/>
  <c r="F25" i="11"/>
  <c r="W49" i="15"/>
  <c r="AV323" i="15" l="1"/>
  <c r="AW322" i="15"/>
  <c r="AW326" i="15" s="1"/>
  <c r="AW327" i="15" s="1"/>
  <c r="AX313" i="15"/>
  <c r="AX312" i="15" s="1"/>
  <c r="AX306" i="15"/>
  <c r="AX305" i="15" s="1"/>
  <c r="AX283" i="15"/>
  <c r="AX282" i="15" s="1"/>
  <c r="AY309" i="15"/>
  <c r="AY318" i="15"/>
  <c r="AY285" i="15"/>
  <c r="AY280" i="15"/>
  <c r="AY263" i="15" s="1"/>
  <c r="AY262" i="15" s="1"/>
  <c r="F52" i="11"/>
  <c r="AX51" i="15"/>
  <c r="AX49" i="15"/>
  <c r="AX45" i="15"/>
  <c r="AX46" i="15"/>
  <c r="G51" i="11"/>
  <c r="H51" i="11" s="1"/>
  <c r="I51" i="11"/>
  <c r="AY72" i="15"/>
  <c r="AY44" i="15"/>
  <c r="AY50" i="15"/>
  <c r="G26" i="11"/>
  <c r="H26" i="11" s="1"/>
  <c r="G25" i="11"/>
  <c r="AW323" i="15" l="1"/>
  <c r="AX322" i="15"/>
  <c r="AX326" i="15" s="1"/>
  <c r="AX327" i="15" s="1"/>
  <c r="AY313" i="15"/>
  <c r="AY312" i="15" s="1"/>
  <c r="AY306" i="15"/>
  <c r="AY305" i="15" s="1"/>
  <c r="AY283" i="15"/>
  <c r="AY282" i="15" s="1"/>
  <c r="G56" i="11"/>
  <c r="F53" i="11"/>
  <c r="AY51" i="15"/>
  <c r="AY49" i="15"/>
  <c r="AY45" i="15"/>
  <c r="AY46" i="15"/>
  <c r="G52" i="11"/>
  <c r="H52" i="11" s="1"/>
  <c r="I52" i="11"/>
  <c r="H25" i="11"/>
  <c r="AX323" i="15" l="1"/>
  <c r="AY322" i="15"/>
  <c r="AY326" i="15" s="1"/>
  <c r="AY327" i="15" s="1"/>
  <c r="H58" i="11"/>
  <c r="H59" i="11"/>
  <c r="G53" i="11"/>
  <c r="G59" i="11" s="1"/>
  <c r="I53" i="11"/>
  <c r="AY323" i="15" l="1"/>
  <c r="H53" i="11"/>
  <c r="G58" i="11"/>
  <c r="AY98" i="15" l="1"/>
  <c r="AX98" i="15"/>
  <c r="AW98" i="15"/>
  <c r="AV98" i="15"/>
  <c r="AU98" i="15"/>
  <c r="AT98" i="15"/>
  <c r="AS98" i="15"/>
  <c r="AR98" i="15"/>
  <c r="AQ98" i="15"/>
  <c r="AP98" i="15"/>
  <c r="AO98" i="15"/>
  <c r="AN98" i="15"/>
  <c r="AM98" i="15"/>
  <c r="AL98" i="15"/>
  <c r="AK98" i="15"/>
  <c r="AJ98" i="15"/>
  <c r="AI98" i="15"/>
  <c r="AH98" i="15"/>
  <c r="AG98" i="15"/>
  <c r="AF98" i="15"/>
  <c r="AE98" i="15"/>
  <c r="AD98" i="15"/>
  <c r="AC98" i="15"/>
  <c r="AB98" i="15"/>
  <c r="AA98" i="15"/>
  <c r="Z98" i="15"/>
  <c r="Y98" i="15"/>
  <c r="X98" i="15"/>
  <c r="AU96" i="15" l="1"/>
  <c r="AU145" i="15"/>
  <c r="AG96" i="15"/>
  <c r="AG145" i="15"/>
  <c r="Z145" i="15"/>
  <c r="Z96" i="15"/>
  <c r="AW145" i="15"/>
  <c r="AW96" i="15"/>
  <c r="AO145" i="15"/>
  <c r="AO96" i="15"/>
  <c r="AE96" i="15"/>
  <c r="AE145" i="15"/>
  <c r="AL96" i="15"/>
  <c r="AL145" i="15"/>
  <c r="AF145" i="15"/>
  <c r="AF96" i="15"/>
  <c r="AT145" i="15"/>
  <c r="AT96" i="15"/>
  <c r="AK96" i="15"/>
  <c r="AK145" i="15"/>
  <c r="AN96" i="15"/>
  <c r="AN145" i="15"/>
  <c r="AJ145" i="15"/>
  <c r="AJ96" i="15"/>
  <c r="AS96" i="15"/>
  <c r="AS145" i="15"/>
  <c r="AY96" i="15"/>
  <c r="AY145" i="15"/>
  <c r="AR145" i="15"/>
  <c r="AR96" i="15"/>
  <c r="X145" i="15"/>
  <c r="X96" i="15"/>
  <c r="AA96" i="15"/>
  <c r="AA145" i="15"/>
  <c r="AV145" i="15"/>
  <c r="AV96" i="15"/>
  <c r="AQ96" i="15"/>
  <c r="AQ145" i="15"/>
  <c r="Y96" i="15"/>
  <c r="Y145" i="15"/>
  <c r="AX145" i="15"/>
  <c r="AX96" i="15"/>
  <c r="AH96" i="15"/>
  <c r="AH145" i="15"/>
  <c r="W145" i="15"/>
  <c r="AP145" i="15"/>
  <c r="AP96" i="15"/>
  <c r="AC145" i="15"/>
  <c r="AC96" i="15"/>
  <c r="AB96" i="15"/>
  <c r="AB145" i="15"/>
  <c r="AD96" i="15"/>
  <c r="AD145" i="15"/>
  <c r="AI145" i="15"/>
  <c r="AI96" i="15"/>
  <c r="AM145" i="15"/>
  <c r="AM96" i="15"/>
  <c r="C33" i="11"/>
  <c r="I33" i="11" s="1"/>
  <c r="C26" i="11"/>
  <c r="I26" i="11" s="1"/>
  <c r="C27" i="11"/>
  <c r="C28" i="11"/>
  <c r="C34" i="11"/>
  <c r="C36" i="11"/>
  <c r="I36" i="11" s="1"/>
  <c r="C30" i="11"/>
  <c r="C29" i="11"/>
  <c r="C25" i="11"/>
  <c r="D25" i="11" s="1"/>
  <c r="C39" i="11"/>
  <c r="I39" i="11" s="1"/>
  <c r="C31" i="11"/>
  <c r="I31" i="11" s="1"/>
  <c r="C32" i="11"/>
  <c r="C38" i="11"/>
  <c r="I38" i="11" s="1"/>
  <c r="AP100" i="15"/>
  <c r="AP147" i="15"/>
  <c r="AT100" i="15"/>
  <c r="AT147" i="15"/>
  <c r="AQ147" i="15"/>
  <c r="AQ100" i="15"/>
  <c r="AV100" i="15"/>
  <c r="AV147" i="15"/>
  <c r="AS147" i="15"/>
  <c r="AS100" i="15"/>
  <c r="AC147" i="15"/>
  <c r="AC100" i="15"/>
  <c r="AM100" i="15"/>
  <c r="AM147" i="15"/>
  <c r="AU147" i="15"/>
  <c r="AU100" i="15"/>
  <c r="AO147" i="15"/>
  <c r="AO100" i="15"/>
  <c r="W147" i="15"/>
  <c r="AF147" i="15"/>
  <c r="AF100" i="15"/>
  <c r="AR100" i="15"/>
  <c r="AR147" i="15"/>
  <c r="C35" i="11"/>
  <c r="C37" i="11"/>
  <c r="AN100" i="15"/>
  <c r="AN147" i="15"/>
  <c r="AE147" i="15"/>
  <c r="AE100" i="15"/>
  <c r="AH147" i="15"/>
  <c r="AH100" i="15"/>
  <c r="AX100" i="15"/>
  <c r="AX147" i="15"/>
  <c r="AK147" i="15"/>
  <c r="AK100" i="15"/>
  <c r="AD147" i="15"/>
  <c r="AD100" i="15"/>
  <c r="AJ147" i="15"/>
  <c r="AJ100" i="15"/>
  <c r="C40" i="11"/>
  <c r="AW100" i="15"/>
  <c r="AW147" i="15"/>
  <c r="AI147" i="15"/>
  <c r="AI100" i="15"/>
  <c r="X147" i="15"/>
  <c r="X100" i="15"/>
  <c r="AL147" i="15"/>
  <c r="AL100" i="15"/>
  <c r="AA147" i="15"/>
  <c r="AA100" i="15"/>
  <c r="AG147" i="15"/>
  <c r="AG100" i="15"/>
  <c r="Z147" i="15"/>
  <c r="Z100" i="15"/>
  <c r="AY147" i="15"/>
  <c r="AY100" i="15"/>
  <c r="AB147" i="15"/>
  <c r="AB100" i="15"/>
  <c r="Y147" i="15"/>
  <c r="Y100" i="15"/>
  <c r="D29" i="11" l="1"/>
  <c r="E29" i="11" s="1"/>
  <c r="E56" i="11"/>
  <c r="E57" i="11"/>
  <c r="D41" i="11"/>
  <c r="E41" i="11" s="1"/>
  <c r="I25" i="11"/>
  <c r="I40" i="11"/>
  <c r="D27" i="11"/>
  <c r="E27" i="11" s="1"/>
  <c r="D37" i="11"/>
  <c r="E37" i="11" s="1"/>
  <c r="I29" i="11"/>
  <c r="I28" i="11"/>
  <c r="D38" i="11"/>
  <c r="E38" i="11" s="1"/>
  <c r="D30" i="11"/>
  <c r="E30" i="11" s="1"/>
  <c r="D32" i="11"/>
  <c r="E32" i="11" s="1"/>
  <c r="D36" i="11"/>
  <c r="E36" i="11" s="1"/>
  <c r="D26" i="11"/>
  <c r="E26" i="11" s="1"/>
  <c r="I37" i="11"/>
  <c r="D35" i="11"/>
  <c r="I34" i="11"/>
  <c r="I35" i="11"/>
  <c r="E25" i="11"/>
  <c r="I32" i="11"/>
  <c r="D39" i="11"/>
  <c r="E39" i="11" s="1"/>
  <c r="D31" i="11"/>
  <c r="E31" i="11" s="1"/>
  <c r="D34" i="11"/>
  <c r="E34" i="11" s="1"/>
  <c r="D28" i="11"/>
  <c r="E28" i="11" s="1"/>
  <c r="I27" i="11"/>
  <c r="I30" i="11"/>
  <c r="D40" i="11"/>
  <c r="E40" i="11" s="1"/>
  <c r="D33" i="11"/>
  <c r="E33" i="11" s="1"/>
  <c r="D59" i="11" l="1"/>
  <c r="D56" i="11"/>
  <c r="E35" i="11"/>
  <c r="D57" i="11"/>
  <c r="AD400" i="15" l="1"/>
  <c r="AL400" i="15"/>
  <c r="AT400" i="15"/>
  <c r="W400" i="15"/>
  <c r="AN400" i="15"/>
  <c r="AV400" i="15"/>
  <c r="AY400" i="15"/>
  <c r="AI400" i="15" l="1"/>
  <c r="AS400" i="15"/>
  <c r="AB400" i="15"/>
  <c r="AF400" i="15"/>
  <c r="AH400" i="15"/>
  <c r="X400" i="15"/>
  <c r="AW400" i="15"/>
  <c r="AQ400" i="15"/>
  <c r="AO400" i="15"/>
  <c r="AA400" i="15"/>
  <c r="AJ400" i="15"/>
  <c r="AU400" i="15"/>
  <c r="AX400" i="15"/>
  <c r="AG400" i="15"/>
  <c r="Y400" i="15"/>
  <c r="AM400" i="15"/>
  <c r="AK400" i="15"/>
  <c r="AP400" i="15"/>
  <c r="AE400" i="15"/>
  <c r="AC400" i="15"/>
  <c r="Z400" i="15"/>
  <c r="AR400" i="1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C24" authorId="0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WATTANA NAKHON</t>
        </r>
      </text>
    </comment>
    <comment ref="C25" authorId="0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สะเดา (HVAC 80 MW)
KHLONG NGAE - GURUN (HVDC 300 MW)</t>
        </r>
      </text>
    </comment>
    <comment ref="C26" authorId="0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NONG KHAI - VIENTIENE</t>
        </r>
      </text>
    </comment>
    <comment ref="C27" authorId="0" shapeId="0" xr:uid="{00000000-0006-0000-0100-000004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SRIRINDHORN - BANG YO</t>
        </r>
      </text>
    </comment>
    <comment ref="C28" authorId="0" shapeId="0" xr:uid="{00000000-0006-0000-0100-000005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NAKHON PHANOM - SEPON MINE</t>
        </r>
      </text>
    </comment>
    <comment ref="C29" authorId="0" shapeId="0" xr:uid="{00000000-0006-0000-0100-000006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NAKHON PHANOM - THEUN HINBOUN</t>
        </r>
      </text>
    </comment>
    <comment ref="C30" authorId="0" shapeId="0" xr:uid="{00000000-0006-0000-0100-000007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UBON 2 - HOUAY HO</t>
        </r>
      </text>
    </comment>
    <comment ref="C31" authorId="0" shapeId="0" xr:uid="{00000000-0006-0000-0100-000008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ROI ET 2 - NAM THEUN 2</t>
        </r>
      </text>
    </comment>
    <comment ref="C32" authorId="0" shapeId="0" xr:uid="{00000000-0006-0000-0100-000009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NABONG - NAM NGUM 2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K50" authorId="0" shapeId="0" xr:uid="{00000000-0006-0000-08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ตรงกับ Annual Report 2010</t>
        </r>
      </text>
    </comment>
    <comment ref="L50" authorId="0" shapeId="0" xr:uid="{00000000-0006-0000-08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ตรงกับ Annual Report 2011</t>
        </r>
      </text>
    </comment>
    <comment ref="M50" authorId="0" shapeId="0" xr:uid="{00000000-0006-0000-08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ตรงกับ Annual Report 2012
</t>
        </r>
      </text>
    </comment>
    <comment ref="A78" authorId="0" shapeId="0" xr:uid="{00000000-0006-0000-0800-000004000000}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พิกัดสายส่ง :
หนองคาย - ท่านาแล้ง (115kV) 108 MW
หนองคาย - โพนต้อง (115kV) 215 MW
</t>
        </r>
      </text>
    </comment>
    <comment ref="A79" authorId="0" shapeId="0" xr:uid="{00000000-0006-0000-0800-000005000000}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พิกัดสายส่ง :
มุกดาหาร 2 -ปากบ่อ (115kV) 108 MW
</t>
        </r>
      </text>
    </comment>
    <comment ref="A80" authorId="0" shapeId="0" xr:uid="{00000000-0006-0000-0800-000006000000}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พิกัดสายส่ง :
นครพนม -ท่าแขก (115kV) 386 MW</t>
        </r>
      </text>
    </comment>
    <comment ref="A81" authorId="0" shapeId="0" xr:uid="{00000000-0006-0000-0800-000007000000}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พิกัดสายส่ง :
บึงกาฬ-ปากซัน (115kV) 108 MW</t>
        </r>
      </text>
    </comment>
    <comment ref="A82" authorId="0" shapeId="0" xr:uid="{00000000-0006-0000-0800-000008000000}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พิกัดสายส่ง :
ท่าลี่ -ปากลาย (115kV) 108 MW</t>
        </r>
      </text>
    </comment>
    <comment ref="A83" authorId="0" shapeId="0" xr:uid="{00000000-0006-0000-0800-000009000000}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พิกัดสายส่ง :
สิรินธร -บังเยาะ (115kV) 108 MW</t>
        </r>
      </text>
    </comment>
    <comment ref="M99" authorId="0" shapeId="0" xr:uid="{00000000-0006-0000-0800-00000A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เมื่อตัด มาเลที่ดึงไฟสูง 5 ขม. ออกจะเหลือ 675 MW ซื่งอธิบายได้ว่าสูงผิดปกติเนื่องจากลาวแล้วจึงดึงซื้อไฟจากไทยมาก</t>
        </r>
      </text>
    </comment>
    <comment ref="A124" authorId="0" shapeId="0" xr:uid="{00000000-0006-0000-0800-00000B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WATTANA NAKHON</t>
        </r>
      </text>
    </comment>
    <comment ref="A125" authorId="0" shapeId="0" xr:uid="{00000000-0006-0000-0800-00000C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สะเดา (HVAC 80 MW)
KHLONG NGAE - GURUN (HVDC 300 MW)</t>
        </r>
      </text>
    </comment>
    <comment ref="A126" authorId="0" shapeId="0" xr:uid="{00000000-0006-0000-0800-00000D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NONG KHAI - VIENTIENE</t>
        </r>
      </text>
    </comment>
    <comment ref="A127" authorId="0" shapeId="0" xr:uid="{00000000-0006-0000-0800-00000E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NONG KHAI - VIENTIENE</t>
        </r>
      </text>
    </comment>
    <comment ref="A133" authorId="0" shapeId="0" xr:uid="{00000000-0006-0000-0800-00000F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SRIRINDHORN - BANG YO</t>
        </r>
      </text>
    </comment>
    <comment ref="A134" authorId="0" shapeId="0" xr:uid="{00000000-0006-0000-0800-000010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NAKHON PHANOM - SEPON MINE</t>
        </r>
      </text>
    </comment>
    <comment ref="A136" authorId="0" shapeId="0" xr:uid="{00000000-0006-0000-0800-00001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NAKHON PHANOM - THEUN HINBOUN</t>
        </r>
      </text>
    </comment>
    <comment ref="A137" authorId="0" shapeId="0" xr:uid="{00000000-0006-0000-0800-00001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UBON 2 - HOUAY HO</t>
        </r>
      </text>
    </comment>
    <comment ref="A138" authorId="0" shapeId="0" xr:uid="{00000000-0006-0000-0800-00001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ROI ET 2 - NAM THEUN 2</t>
        </r>
      </text>
    </comment>
    <comment ref="A139" authorId="0" shapeId="0" xr:uid="{00000000-0006-0000-0800-000014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NABONG - NAM NGUM 2</t>
        </r>
      </text>
    </comment>
    <comment ref="M147" authorId="0" shapeId="0" xr:uid="{00000000-0006-0000-0800-000015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เมื่อตัด มาเลที่ดึงไฟสูง 5 ขม. ออกจะเหลือ 675 MW ซื่งอธิบายได้ว่าสูงผิดปกติเนื่องจากลาวแล้วจึงดึงซื้อไฟจากไทยมาก</t>
        </r>
      </text>
    </comment>
    <comment ref="A170" authorId="0" shapeId="0" xr:uid="{00000000-0006-0000-0800-000016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WATTANA NAKHON</t>
        </r>
      </text>
    </comment>
    <comment ref="A171" authorId="0" shapeId="0" xr:uid="{00000000-0006-0000-0800-000017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สะเดา (HVAC 80 MW)
KHLONG NGAE - GURUN (HVDC 300 MW)</t>
        </r>
      </text>
    </comment>
    <comment ref="A172" authorId="0" shapeId="0" xr:uid="{00000000-0006-0000-0800-000018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NONG KHAI - VIENTIENE</t>
        </r>
      </text>
    </comment>
    <comment ref="A173" authorId="0" shapeId="0" xr:uid="{00000000-0006-0000-0800-000019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NONG KHAI - VIENTIENE</t>
        </r>
      </text>
    </comment>
    <comment ref="A179" authorId="0" shapeId="0" xr:uid="{00000000-0006-0000-0800-00001A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SRIRINDHORN - BANG YO</t>
        </r>
      </text>
    </comment>
    <comment ref="A180" authorId="0" shapeId="0" xr:uid="{00000000-0006-0000-0800-00001B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NAKHON PHANOM - SEPON MINE</t>
        </r>
      </text>
    </comment>
    <comment ref="A182" authorId="0" shapeId="0" xr:uid="{00000000-0006-0000-0800-00001C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NAKHON PHANOM - THEUN HINBOUN</t>
        </r>
      </text>
    </comment>
    <comment ref="A183" authorId="0" shapeId="0" xr:uid="{00000000-0006-0000-0800-00001D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UBON 2 - HOUAY HO</t>
        </r>
      </text>
    </comment>
    <comment ref="A184" authorId="0" shapeId="0" xr:uid="{00000000-0006-0000-0800-00001E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ROI ET 2 - NAM THEUN 2</t>
        </r>
      </text>
    </comment>
    <comment ref="A185" authorId="0" shapeId="0" xr:uid="{00000000-0006-0000-0800-00001F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NABONG - NAM NGUM 2</t>
        </r>
      </text>
    </comment>
    <comment ref="A231" authorId="0" shapeId="0" xr:uid="{00000000-0006-0000-0800-000020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WATTANA NAKHON</t>
        </r>
      </text>
    </comment>
    <comment ref="A232" authorId="0" shapeId="0" xr:uid="{00000000-0006-0000-0800-00002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สะเดา (HVAC 80 MW)
KHLONG NGAE - GURUN (HVDC 300 MW)</t>
        </r>
      </text>
    </comment>
    <comment ref="A233" authorId="0" shapeId="0" xr:uid="{00000000-0006-0000-0800-00002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NONG KHAI - VIENTIENE</t>
        </r>
      </text>
    </comment>
    <comment ref="A234" authorId="0" shapeId="0" xr:uid="{00000000-0006-0000-0800-00002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NONG KHAI - VIENTIENE</t>
        </r>
      </text>
    </comment>
    <comment ref="A240" authorId="0" shapeId="0" xr:uid="{00000000-0006-0000-0800-000024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SRIRINDHORN - BANG YO</t>
        </r>
      </text>
    </comment>
    <comment ref="A241" authorId="0" shapeId="0" xr:uid="{00000000-0006-0000-0800-000025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NAKHON PHANOM - SEPON MINE</t>
        </r>
      </text>
    </comment>
    <comment ref="A243" authorId="0" shapeId="0" xr:uid="{00000000-0006-0000-0800-000026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NAKHON PHANOM - THEUN HINBOUN</t>
        </r>
      </text>
    </comment>
    <comment ref="A244" authorId="0" shapeId="0" xr:uid="{00000000-0006-0000-0800-000027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UBON 2 - HOUAY HO</t>
        </r>
      </text>
    </comment>
    <comment ref="A245" authorId="0" shapeId="0" xr:uid="{00000000-0006-0000-0800-000028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ROI ET 2 - NAM THEUN 2</t>
        </r>
      </text>
    </comment>
    <comment ref="A246" authorId="0" shapeId="0" xr:uid="{00000000-0006-0000-0800-000029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NABONG - NAM NGUM 2</t>
        </r>
      </text>
    </comment>
    <comment ref="N252" authorId="0" shapeId="0" xr:uid="{00000000-0006-0000-0800-00002A000000}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ตาม yearly 2013</t>
        </r>
      </text>
    </comment>
  </commentList>
</comments>
</file>

<file path=xl/sharedStrings.xml><?xml version="1.0" encoding="utf-8"?>
<sst xmlns="http://schemas.openxmlformats.org/spreadsheetml/2006/main" count="1126" uniqueCount="516">
  <si>
    <t>Individual Peak Demend (MW)</t>
  </si>
  <si>
    <t>Direct Customer</t>
  </si>
  <si>
    <t>Actual</t>
  </si>
  <si>
    <t>Co incident Peak of  Domestic Customer</t>
  </si>
  <si>
    <t>% Increase</t>
  </si>
  <si>
    <t>Co incident Peak of  Export</t>
  </si>
  <si>
    <t>Co incident Peak of  OVER ALL</t>
  </si>
  <si>
    <t>Energy Demend (GWh)</t>
  </si>
  <si>
    <t>Energy Demand of  Domestic Customer</t>
  </si>
  <si>
    <t>% Share</t>
  </si>
  <si>
    <t>Energy Demand of  Export</t>
  </si>
  <si>
    <t>Energy Demand of  OVER ALL</t>
  </si>
  <si>
    <t>% Load Factor</t>
  </si>
  <si>
    <t>Co Incident Peak (MW)</t>
  </si>
  <si>
    <t>Peaking Time</t>
  </si>
  <si>
    <t>SA 20:00</t>
  </si>
  <si>
    <t>SA 11:30</t>
  </si>
  <si>
    <t>MO 23:00</t>
  </si>
  <si>
    <t>SA 22:00</t>
  </si>
  <si>
    <t>SA 22:30</t>
  </si>
  <si>
    <t>SA 20:30</t>
  </si>
  <si>
    <t>WE 22:30</t>
  </si>
  <si>
    <t>WE 00:30</t>
  </si>
  <si>
    <t>WE 15:00</t>
  </si>
  <si>
    <t>Peaking Month</t>
  </si>
  <si>
    <t>Aug</t>
  </si>
  <si>
    <t>Mar</t>
  </si>
  <si>
    <t>May</t>
  </si>
  <si>
    <t>Feb</t>
  </si>
  <si>
    <t>Jun</t>
  </si>
  <si>
    <t>Apr</t>
  </si>
  <si>
    <t>Jul</t>
  </si>
  <si>
    <t>Domestic Customers</t>
  </si>
  <si>
    <t>TU 01:00</t>
  </si>
  <si>
    <t>WE 23:00</t>
  </si>
  <si>
    <t>SU 20:00</t>
  </si>
  <si>
    <t>SA 18:30</t>
  </si>
  <si>
    <t>SA 23:30</t>
  </si>
  <si>
    <t>SU 18:00</t>
  </si>
  <si>
    <t>SU 01:30</t>
  </si>
  <si>
    <t>SA 15:30</t>
  </si>
  <si>
    <t>MO 05:30</t>
  </si>
  <si>
    <t>FR 23.30</t>
  </si>
  <si>
    <t>SU 20:30</t>
  </si>
  <si>
    <t>Oct</t>
  </si>
  <si>
    <t>Jan</t>
  </si>
  <si>
    <t>Export</t>
  </si>
  <si>
    <t>-</t>
  </si>
  <si>
    <t>TU 03:00</t>
  </si>
  <si>
    <t>TU 11:00</t>
  </si>
  <si>
    <t>SU 02:00</t>
  </si>
  <si>
    <t>MO 11:30</t>
  </si>
  <si>
    <t>WE 14:00</t>
  </si>
  <si>
    <t>FR 09:30</t>
  </si>
  <si>
    <t>SU 18:30</t>
  </si>
  <si>
    <t>FR 19:30</t>
  </si>
  <si>
    <t>SA 23:00</t>
  </si>
  <si>
    <t>TU 15:00</t>
  </si>
  <si>
    <t>We 14:30</t>
  </si>
  <si>
    <t>TH 22:30</t>
  </si>
  <si>
    <t>June</t>
  </si>
  <si>
    <t>Dec</t>
  </si>
  <si>
    <t>Nov</t>
  </si>
  <si>
    <t>R1_Central Region</t>
  </si>
  <si>
    <t>R2_Northeastern Region</t>
  </si>
  <si>
    <t>R3_Southtern Region</t>
  </si>
  <si>
    <t>R4_Northtern Region</t>
  </si>
  <si>
    <t>MON 09:00</t>
  </si>
  <si>
    <t>SAT 15:30</t>
  </si>
  <si>
    <t>SUN 20:00</t>
  </si>
  <si>
    <t>SA 01:30</t>
  </si>
  <si>
    <t>MON 15:00</t>
  </si>
  <si>
    <t>สมมติฐาน</t>
  </si>
  <si>
    <t>วิธีการจัดทำค่าพยากรณ์ของลูกค้าตรง</t>
  </si>
  <si>
    <t xml:space="preserve">ค่า Energy ของตาราง EGAT sales to Direct Customers จะได้จาก ผลบวกของ Energy Demand ของลูกค้าตรงทุกรายโดยตรง </t>
  </si>
  <si>
    <t>หมายเหตุ</t>
  </si>
  <si>
    <t xml:space="preserve"> D11.  OTHERS </t>
  </si>
  <si>
    <t xml:space="preserve"> D13. Temporary</t>
  </si>
  <si>
    <t xml:space="preserve"> E1.  G2G-EDC</t>
  </si>
  <si>
    <t xml:space="preserve"> E2.  Power Exchange EGAT-TNB</t>
  </si>
  <si>
    <t>Load Factor of  Domestic Customer</t>
  </si>
  <si>
    <t>Load Factor of  Export</t>
  </si>
  <si>
    <t>Load Factor of  OVER ALL</t>
  </si>
  <si>
    <t xml:space="preserve"> D2.  VOA</t>
  </si>
  <si>
    <t xml:space="preserve"> D8.  ESSO (AO PHAI)</t>
  </si>
  <si>
    <t xml:space="preserve"> D3.  SCG (TungSong)</t>
  </si>
  <si>
    <t xml:space="preserve"> D4.  SCG (TaLuang)</t>
  </si>
  <si>
    <t xml:space="preserve"> D5.  Jalaprathan Cement</t>
  </si>
  <si>
    <t xml:space="preserve"> D6.  Siam Iron and Steel</t>
  </si>
  <si>
    <t xml:space="preserve"> D1.  Sattahip Navy Station</t>
  </si>
  <si>
    <t xml:space="preserve"> D7.  Padaeng Industry</t>
  </si>
  <si>
    <t xml:space="preserve"> D10. IPP-Ratchburi Power</t>
  </si>
  <si>
    <t xml:space="preserve"> IPP-RH (CAMP AREA) </t>
  </si>
  <si>
    <t xml:space="preserve"> IPP-REGCO (CAMP AREA)</t>
  </si>
  <si>
    <t xml:space="preserve"> D9.  IPP-Ratch (THARAB)</t>
  </si>
  <si>
    <t xml:space="preserve"> D12.  IPP_SPP_Standby</t>
  </si>
  <si>
    <t xml:space="preserve"> D12+D13.  IPP_SPP_Standby+Temporary</t>
  </si>
  <si>
    <t>MW</t>
  </si>
  <si>
    <t>กำลังผลิต</t>
  </si>
  <si>
    <t>Region</t>
  </si>
  <si>
    <t>1.EGAT</t>
  </si>
  <si>
    <t>2.IPP</t>
  </si>
  <si>
    <t>DEC</t>
  </si>
  <si>
    <t>แยกตาม</t>
  </si>
  <si>
    <t>Producer</t>
  </si>
  <si>
    <t>Planttype</t>
  </si>
  <si>
    <t>Depenable Capacity</t>
  </si>
  <si>
    <t>Contract Capacity</t>
  </si>
  <si>
    <t>ปี</t>
  </si>
  <si>
    <t>Case</t>
  </si>
  <si>
    <t>เดือน</t>
  </si>
  <si>
    <t>EnergY</t>
  </si>
  <si>
    <t xml:space="preserve">IPP SPP </t>
  </si>
  <si>
    <t>อัตราไฟสำรอง</t>
  </si>
  <si>
    <t>Cap.</t>
  </si>
  <si>
    <t>GWh</t>
  </si>
  <si>
    <t>อัตราไฟชั่วคราว</t>
  </si>
  <si>
    <t>ลูกค้าตรง ตาม พรฎ.</t>
  </si>
  <si>
    <t>ลูกค้าตรง IPP อัตราปกติ</t>
  </si>
  <si>
    <t>บ.ผลิตไฟฟ้าราชบุรี</t>
  </si>
  <si>
    <t xml:space="preserve">บ.ราชบุรีเพาเวอร์ </t>
  </si>
  <si>
    <t>ลูกค้าตรง IPP-SPP อัตราไฟสำรอง</t>
  </si>
  <si>
    <t>ลูกค้าตรง IPP-SPP อัตราไฟชั่วคราว</t>
  </si>
  <si>
    <t>G2G-EDC</t>
  </si>
  <si>
    <t>Power Exchange EGAT-TNB</t>
  </si>
  <si>
    <t>G2G-EDL-รฟ.พลังน้ำเขื่อนน้ำงึม1</t>
  </si>
  <si>
    <t>G2G-EDL-รฟ.พลังน้ำเขื่อนเซเซด</t>
  </si>
  <si>
    <t>G2G-EDL-เหมืองทองเซโปน</t>
  </si>
  <si>
    <t>FIPP-รฟ.พลังน้ำเทิน-หินบุน</t>
  </si>
  <si>
    <t>FIPP-รฟ.พลังน้ำห้วยเฮาะ</t>
  </si>
  <si>
    <t>FIPP-รฟ.พลังน้ำน้ำเทิน2</t>
  </si>
  <si>
    <t>FIPP-รฟ.พลังน้ำน้ำงึม2</t>
  </si>
  <si>
    <t>FIPP-รฟ.พลังความร้อนหงสา</t>
  </si>
  <si>
    <t>FIPP-รฟ.พลังน้ำเขื่อนเซเปียน-เซน้ำน้อย</t>
  </si>
  <si>
    <t>FIPP-รฟ.พลังน้ำเขื่อนน้ำเงี๊ยบ 1</t>
  </si>
  <si>
    <t>FIPP-รฟ.พลังน้ำเขื่อนไซยะบุรี</t>
  </si>
  <si>
    <t>ลูกค้าตรงต่างประเทศ</t>
  </si>
  <si>
    <t>ลูกค้าตรงอื่น ๆ</t>
  </si>
  <si>
    <t>ขายผู้ใช้ไฟในพื้นที่สัมปทาน</t>
  </si>
  <si>
    <t>วัตถุประสงค์การซื้อไฟตรง กฟผ.</t>
  </si>
  <si>
    <t>กองทัพเรือ (ฐานทัพเรือสัตหีบ)</t>
  </si>
  <si>
    <t>กระทรวงการต่างประเทศ (VOA)</t>
  </si>
  <si>
    <t>สถานีวิทยุ</t>
  </si>
  <si>
    <t>บ.ปูนซีเมนต์ไทย (ทุ่งสง)</t>
  </si>
  <si>
    <t>บ.ปูนซีเมนต์ไทย (ท่าหลวง)</t>
  </si>
  <si>
    <t>บ.ชลประทานซีเมนต์</t>
  </si>
  <si>
    <t>บ.เหล็กสยาม</t>
  </si>
  <si>
    <t>บ.ผาแดง</t>
  </si>
  <si>
    <t>บ.ESSO</t>
  </si>
  <si>
    <t>โรงถลุงแร่สังกะสี</t>
  </si>
  <si>
    <t>ผลิตปูนซีเมนต์</t>
  </si>
  <si>
    <t>ผลิตเหล็กโครงสร้าง/เหล็กลวด</t>
  </si>
  <si>
    <t>โรงกลั่นน้ำมัน</t>
  </si>
  <si>
    <t>สถานีสูบน้ำ ต.ท่าราบ</t>
  </si>
  <si>
    <t>ใช้เองหรือขายให้ลูกค้า</t>
  </si>
  <si>
    <t>ก่อสร้างโรงไฟฟ้า</t>
  </si>
  <si>
    <t>ผู้รับเหมาในเหมืองแม่เมาะ</t>
  </si>
  <si>
    <t>แยกภาคเพราะกระทบยอดบัญชี</t>
  </si>
  <si>
    <t>Flat Rate ไม่มี Profile</t>
  </si>
  <si>
    <t xml:space="preserve">TOU-ใช้แบบอุตฯ </t>
  </si>
  <si>
    <t>TOU-ใช้แบบบ้าน+ธุรกิจ+อุตฯ</t>
  </si>
  <si>
    <t>ลักษณะ Profile สถิติ</t>
  </si>
  <si>
    <t>380 V</t>
  </si>
  <si>
    <t>เลี้ยงระบบ/ส่งผ่านตอนฉุกเฉิน</t>
  </si>
  <si>
    <t>ขายให้ผู้ใช้ไฟในลาว</t>
  </si>
  <si>
    <t>กิจการเหมืองทอง</t>
  </si>
  <si>
    <t>ขายให้ผู้ใช้ไฟในกัมพูชา</t>
  </si>
  <si>
    <t>ซื้อเยอะช่วง Off Peak</t>
  </si>
  <si>
    <t>Peak/LF</t>
  </si>
  <si>
    <t>ซื้อตอนเขื่อนในประเทศผลิตไฟไม่ได้</t>
  </si>
  <si>
    <t>ซื้อตอน รฟ. ในประเทศผลิตไฟไม่ได้</t>
  </si>
  <si>
    <t>80MW/70%</t>
  </si>
  <si>
    <t>80MW/60%</t>
  </si>
  <si>
    <t>50MW/50%</t>
  </si>
  <si>
    <t>14MW/60%</t>
  </si>
  <si>
    <t>15MW/40%</t>
  </si>
  <si>
    <t>10MW/10%</t>
  </si>
  <si>
    <t>50MW/80%</t>
  </si>
  <si>
    <t>1MW/30%</t>
  </si>
  <si>
    <t>300MW/15%</t>
  </si>
  <si>
    <t>40MW/10%</t>
  </si>
  <si>
    <t>120MW/&lt;10%</t>
  </si>
  <si>
    <t>ซื้อตอนซ่อม/บำรุงรักษา รฟ.</t>
  </si>
  <si>
    <t>Self Gen.</t>
  </si>
  <si>
    <t>250kVA 1 ตัว อายุ40ปี วอร์มเฉยๆ</t>
  </si>
  <si>
    <t>มี Gen 3 ตัว ใช้ ลมร้อนจากกระบวนการผลิต (Waste Heat)
10/20/1.5MW อายุ 9/8/1.5 ปี ตามลำดับ</t>
  </si>
  <si>
    <t>500kVA 1 ตัว ใช้ Stanby เฉย ๆ</t>
  </si>
  <si>
    <t>625kVA 1 ตัว อายุ 5 ปี ใช้ปั่นตอนไฟดับเฉย ๆ</t>
  </si>
  <si>
    <t>ปัจจัยที่จะซื้อไฟ กฟผ.ลด/เพิ่ม</t>
  </si>
  <si>
    <t>ลูกค้ามากขึ้น/EEC</t>
  </si>
  <si>
    <t>สถานีถูกปิดเนื่องจากการเมือง</t>
  </si>
  <si>
    <t>ความต้องการปูนของตลาด</t>
  </si>
  <si>
    <t>ปิดกิจการ</t>
  </si>
  <si>
    <t>Self Gen. Trip/ซ่อมบำรุง</t>
  </si>
  <si>
    <t>ใช้ไฟฟ้าค่อนข้างนิ่ง</t>
  </si>
  <si>
    <t>ปริมาณน้ำในเขื่อน</t>
  </si>
  <si>
    <t>เลี้ยงระบบ/ฉุกเฉิน</t>
  </si>
  <si>
    <t>ปริมาณน้ำในเขื่อน/หนี้คงค้าง</t>
  </si>
  <si>
    <t>No.</t>
  </si>
  <si>
    <t>ลูกค้าตรง ของ กฟผ.</t>
  </si>
  <si>
    <t>ไม่ได้ใช้เพราะไม่ขึ้นกับจำนวน รฟ.รายปี</t>
  </si>
  <si>
    <t>ที่มา...บาส หผฟ-ผ.</t>
  </si>
  <si>
    <t>Peak</t>
  </si>
  <si>
    <t>Energy</t>
  </si>
  <si>
    <t>Load</t>
  </si>
  <si>
    <t>Year</t>
  </si>
  <si>
    <t xml:space="preserve">         Increase</t>
  </si>
  <si>
    <t xml:space="preserve">          Increase</t>
  </si>
  <si>
    <t>Factor</t>
  </si>
  <si>
    <t>%</t>
  </si>
  <si>
    <t>Actual : NET Generation</t>
  </si>
  <si>
    <t>2007 (2550)</t>
  </si>
  <si>
    <t>2008 (2551)</t>
  </si>
  <si>
    <t>2009 (2552)</t>
  </si>
  <si>
    <t>2010 (2553)</t>
  </si>
  <si>
    <t>2011 (2554)</t>
  </si>
  <si>
    <t>2012 (2555)</t>
  </si>
  <si>
    <t>2013 (2556)</t>
  </si>
  <si>
    <t>2014 (2557)</t>
  </si>
  <si>
    <t>2015 (2558)</t>
  </si>
  <si>
    <t>2016 (2559)</t>
  </si>
  <si>
    <t>Forecast : NET Generation</t>
  </si>
  <si>
    <t>2017 (2560)</t>
  </si>
  <si>
    <t>2018 (2561)</t>
  </si>
  <si>
    <t>2019 (2562)</t>
  </si>
  <si>
    <t>2020 (2563)</t>
  </si>
  <si>
    <t>2021 (2564)</t>
  </si>
  <si>
    <t>2022 (2565)</t>
  </si>
  <si>
    <t>2023 (2566)</t>
  </si>
  <si>
    <t>2024 (2567)</t>
  </si>
  <si>
    <t>2025 (2568)</t>
  </si>
  <si>
    <t>2026 (2569)</t>
  </si>
  <si>
    <t>2027 (2570)</t>
  </si>
  <si>
    <t>2028 (2571)</t>
  </si>
  <si>
    <t>2029 (2572)</t>
  </si>
  <si>
    <t>2030 (2573)</t>
  </si>
  <si>
    <t>2031 (2574)</t>
  </si>
  <si>
    <t>2032 (2575)</t>
  </si>
  <si>
    <t>2033 (2576)</t>
  </si>
  <si>
    <t>2034 (2577)</t>
  </si>
  <si>
    <t>2035 (2578)</t>
  </si>
  <si>
    <t>2036 (2579)</t>
  </si>
  <si>
    <t>Average Growth</t>
  </si>
  <si>
    <t>EGAT's Direct Customers</t>
  </si>
  <si>
    <t>Su 21:30</t>
  </si>
  <si>
    <t xml:space="preserve">รับไฟจาก PEA ด้วย
มี Gen 3 ตัว เป็น Co gen ใช้ก๊าซธรรมชาติ
23/12.5/12.5 MW ตามลำดับ โดยภาวะปกติ
- มี Demand 30 MW 
- เดิน Self Gen. 2 ใน 3 ตัว (full 23 MW + ตัวเล็กเดิน 7-9 MW) เป็นหลัก
- ซื้อ PEA+EGAT รวมกันไม่เกิน 2-3 MW 
</t>
  </si>
  <si>
    <t xml:space="preserve"> D1a.  Sattahip Navy Station (ส่วนเพิ่ม EEC)</t>
  </si>
  <si>
    <t>Su 00:30</t>
  </si>
  <si>
    <t>Tu 9:00</t>
  </si>
  <si>
    <t>Sa 22:30</t>
  </si>
  <si>
    <t>ค่าพยากรณ์ความต้องการไฟฟ้าของลูกค้าตรง กฟผ. ชุด มิถุนายน 2561</t>
  </si>
  <si>
    <t>TU 22:30</t>
  </si>
  <si>
    <t>SU 22:30</t>
  </si>
  <si>
    <t>2037 (2580)</t>
  </si>
  <si>
    <t>SA 10:00</t>
  </si>
  <si>
    <t>SA 05:30</t>
  </si>
  <si>
    <t>7.VSPP</t>
  </si>
  <si>
    <t>PDP2018 Rev.1</t>
  </si>
  <si>
    <t>3.แข่งขัน*</t>
  </si>
  <si>
    <t>*โรงไฟฟ้าหลักแข่งขันระหว่าง กฟผ. กับ IPP ถ้าไม่สร้าง Owner ขึ้นมาใหม่ก็จัดให้อยู่ใน IPP (คงผล โภคา หผฟ-ผ.)</t>
  </si>
  <si>
    <t>4.Import</t>
  </si>
  <si>
    <t>5.SPP Firm</t>
  </si>
  <si>
    <t>6.SPP-NF</t>
  </si>
  <si>
    <t>9.Total</t>
  </si>
  <si>
    <t>ตารางพยากรณ์ความต้องการไฟฟ้าของผู้รับเหมาเปิดหน้าดินเหมืองแม่เมาะ (ปี: 2563-2582)</t>
  </si>
  <si>
    <t>สิ่งแนบ</t>
  </si>
  <si>
    <t>ความต้องการพลังไฟฟ้าสูงสุด (Peak Demand : MW)</t>
  </si>
  <si>
    <t>ชื่อบริษัท</t>
  </si>
  <si>
    <t>ค่าพยากรณ์</t>
  </si>
  <si>
    <t>SA 9:30</t>
  </si>
  <si>
    <t>8.EE</t>
  </si>
  <si>
    <t>Standby Factor</t>
  </si>
  <si>
    <t>Temporary Factor</t>
  </si>
  <si>
    <t xml:space="preserve"> E3.  G2G-EDL</t>
  </si>
  <si>
    <t xml:space="preserve">     E3.1  G2G-EDL-สัญญาน้ำงึม1</t>
  </si>
  <si>
    <t xml:space="preserve">           - NK-Vientiene</t>
  </si>
  <si>
    <t xml:space="preserve">           - Mukdahan 2-Pak Bo</t>
  </si>
  <si>
    <t xml:space="preserve">           - Nakonpanom-Thakhek</t>
  </si>
  <si>
    <t xml:space="preserve">           - Bung Kan-Pakxun  (Nam Leuk)</t>
  </si>
  <si>
    <t xml:space="preserve">     E3.2  G2G-EDL-สัญาเซเซด</t>
  </si>
  <si>
    <t xml:space="preserve">     E3.3  G2G-EDL-เหมืองทองเซโปน</t>
  </si>
  <si>
    <t xml:space="preserve">     E3.4 G2G-EDL-ซีเมนต์ลาว</t>
  </si>
  <si>
    <t xml:space="preserve"> E4.  FIPP-รฟ.พลังน้ำเทิน-หินบุน</t>
  </si>
  <si>
    <t xml:space="preserve"> E5.  FIPP-รฟ.พลังน้ำห้วยเฮาะ</t>
  </si>
  <si>
    <t xml:space="preserve"> E6.  FIPP-รฟ.พลังน้ำน้ำเทิน2</t>
  </si>
  <si>
    <t xml:space="preserve"> E7.  FIPP-รฟ.พลังน้ำน้ำงึม2</t>
  </si>
  <si>
    <t xml:space="preserve"> E8.  FIPP-รฟ.พลังความร้อนหงสา</t>
  </si>
  <si>
    <t xml:space="preserve"> E9.  FIPP-รฟ.พลังน้ำเขื่อนเซเปียน-เซน้ำน้อย</t>
  </si>
  <si>
    <t xml:space="preserve"> E10. FIPP-รฟ.พลังน้ำเขื่อนน้ำเงี๊ยบ 1</t>
  </si>
  <si>
    <t xml:space="preserve"> E11. FIPP-รฟ.พลังน้ำเขื่อนไซยะบุรี</t>
  </si>
  <si>
    <t xml:space="preserve"> E12. FIPP-รฟ.โรงไฟฟ้าใหม่</t>
  </si>
  <si>
    <t>MO 06:30</t>
  </si>
  <si>
    <t>ลูกค้าตรงอื่นๆ (ผู้รับสัมปทานเหมืองแม่เหมาะ) ใช้ข้อมูลจาก กวคฟ-ช. โดยนำ %Growth มาคำนวณเพื่อหา Energy</t>
  </si>
  <si>
    <t>กลุ่มลูกค้าตรงประเภท Standby พยากรณ์โดยใช้ค่า Min จากข้อมูลสถิติย้อนหลัง เนื่องจากมองว่าเป็นการใช้ไฟอย่างน้อยเพื่อ Standby</t>
  </si>
  <si>
    <t xml:space="preserve">สร้าง Load Curve ปีพยากรณ์ แล้วนำมาวางเรียงกันแล้วนำค่าแต่ละชั่วโมงมาบวกกัน จะได้ค่า Co-incident Peak  </t>
  </si>
  <si>
    <t>เหล็กสยาม : มีการซื้อไฟฟ้าสูงเนื่องจาก โรงงานอื่นของเหล็กสยามมีปัญหาทำให้ต้องเพิ่มการผลิตเพื่อทดแทน</t>
  </si>
  <si>
    <t xml:space="preserve"> 2. Demand ในพื้นที่นั้นอาจจะน้อย 3.การผลิตไฟฟ้าในพื้นที่นั้นสามารถผลิตได้มาก </t>
  </si>
  <si>
    <t xml:space="preserve">           - Tha Li-Paklay</t>
  </si>
  <si>
    <t>ESSO : ซื้อไฟฟ้าในเดือน ธ.ค. (2562) - มี.ค. (2563) มีค่าสูงอย่างผิดปกติเนื่องจากโรงไฟฟ้าของโรงงานมีปัญหาทำให้ต้องซื้อไฟฟ้าจาก กฟผ. เพิ่มขึ้น</t>
  </si>
  <si>
    <t>ลูกค้าตรงอื่นๆ (ผู้รับสัมปทานเหมืองแม่เหมาะ)  : ในเดือน ม.ค.-ก.พ. (2563) ผู้รับเหมาเปิดหน้าดินเหมืองแม่เมาะใช้ไฟฟ้าเกินสัญญาที่กำหนดไว้ (กิจการร่วมค้า ITD-SQ) ทำให้ต้องซื้อไฟฟ้าจาก กฟผ. เพิ่มขึ้น</t>
  </si>
  <si>
    <t xml:space="preserve">รัฐวิสาหกิจไฟฟ้าลาว (EDL) : การซื้อไฟฟ้าในปี 2562 - 2563 มีค่าสูงเนื่องจาก ปี 2562 มีภัยแล้งเกิดจากภาวะฝนน้ำน้อยในช่วงเดือน พ.ค.-ก.ค. และมีอิทธิผลจากเอลนีโญกำลังอ่อนส่งผลให้เกิดภาวะฝนทิ้งช่วงในเดือน มิ.ย.-ก.ค. และยังส่งผลต่อเนื่องถึงปี 2563 ส่งผลให้เขื่อนในประเทศลาวผลิตไฟฟ้าได้น้อยลงทำให้ซื้อไฟฟ้าจากประเทศไทยมากขึ้น </t>
  </si>
  <si>
    <t>EDL (สฟ.ปากซัน) : ความต้องการไฟฟ้าสูงสุดปี 2563 ต่ำกว่าปีปกติทั้งๆที่ปี 2563 เกิดภัยแล้งซึ่งไม่สอดคล้องกัน โดยได้โทรสอบถามคุณเอกพล (อรค. 62241) ได้ความว่า คาดการณ์ว่าอยู่ที่การควบคุมระบบของทางประเทศลาวเราไม่สามารถรู้ได้ ซึ่งอาจจะเป็นเพราะ 1.รับไฟฟ้าจากทาง สฟ.อื่นมากขึ้น (สฟ.หนองคาย-สฟ.โพนต้อง)</t>
  </si>
  <si>
    <t>รฟ.พลังน้ำเขื่อนไซยะบุรี : ค่าจริง 8 เดือนปี 2563 มีลักษณะซื้อไฟฟ้าเปลี่ยนไป เนื่องจากโรงไฟฟ้าพลังน้ำไซยะบุรี COD ในวันที่ 29 ต.ค. 2562 ทำให้หลังจาก COD ซื้อไฟฟ้าลดลงและจะเป็นในลักษณะนี้ต่อไป (ข้อมูลจากคุณกัญปรางค์สร อสฟ. 62878)</t>
  </si>
  <si>
    <t>รฟ.พลังน้ำเขื่อนเซเปียน เซน้ำน้อย : ค่าจริง 8 เดือนปี 2563 มีลักณะซื้อไฟฟ้าเปลี่ยนไป เนื่องจากโรงไฟฟ้าพลังน้ำเซเปียน เซน้ำน้อย COD ในวันที่ 6 ธ.ค. 2562 ทำให้หลังจาก COD ซื้อไฟฟ้าลดลงและจะเป็นลักษณะนี้ต่อไป (ข้อมูลจากคุณกัญปรางค์สร อสฟ. 62878)</t>
  </si>
  <si>
    <t>กลุ่มลูกค้าตรงต่างประเทศ (FIPP) เนื่องจากเป็นประเภท Standby การพยากรณ์ใช้ค่า Min จากข้อมูลสถิติย้อนหลัง เนื่องจากมองว่าเป็นการใช้ไฟอย่างน้อยเพื่อ Standby และได้คำนึงวันที่ COD ของโรงไฟฟ้าที่ Standby ด้วยเนื่องจากทำให้ลักษณะการซื้อไฟฟ้าเปลี่ยนไป</t>
  </si>
  <si>
    <t>**VSPP Firm 2563-2580 รวมข้อมูล VSPP Non-Firm แล้ว</t>
  </si>
  <si>
    <t>จุดซื้อขายท่าลี่ - ปากลาย : เชื่อมระบบในวันที่ 9 เม.ย. 2563 โดยอยู่ในสัญญาน้ำงึม 1 ทำให้ข้อมูลซื้อไฟฟ้าได้รวมอยู่ในสัญญาน้ำงึม 1 แล้ว (ข้อมูลจากคุณกัญปรางค์สร อสฟ. 62878)</t>
  </si>
  <si>
    <t>พิกัดสายส่งระหว่าง ไทย-EDL ของ 6 จุดเชื่อมโยง ณ ก.ค. 2563</t>
  </si>
  <si>
    <t>ลำดับ</t>
  </si>
  <si>
    <t>จุดเชื่อมโยง</t>
  </si>
  <si>
    <t>แรงดัน 
(kV)</t>
  </si>
  <si>
    <t>ชนิด</t>
  </si>
  <si>
    <t>ขนาด 
(MCM)</t>
  </si>
  <si>
    <t>วงจร</t>
  </si>
  <si>
    <t>Capacity</t>
  </si>
  <si>
    <t>Total Capacity 
(MVA)</t>
  </si>
  <si>
    <t>พิกัดสายส่ง
(MW)</t>
  </si>
  <si>
    <t>ท่าลี่ - ปากลาย</t>
  </si>
  <si>
    <t>ACSR</t>
  </si>
  <si>
    <t>477</t>
  </si>
  <si>
    <t>เดี่ยว</t>
  </si>
  <si>
    <t>เข้าใช้งานในระบบเมื่อ 9 เม.ย. 63</t>
  </si>
  <si>
    <t>หนองคาย - ท่านาแล้ง</t>
  </si>
  <si>
    <t>หนองคาย - โพนต้อง</t>
  </si>
  <si>
    <t>คู่</t>
  </si>
  <si>
    <t>2x119.51</t>
  </si>
  <si>
    <t>บึงกาฬ - ปากซัน</t>
  </si>
  <si>
    <t>นครพนม - ท่าแขก</t>
  </si>
  <si>
    <t>1272</t>
  </si>
  <si>
    <t>2x214.712</t>
  </si>
  <si>
    <t>มุกดาหาร 2 - ปากบ่อ</t>
  </si>
  <si>
    <t>สิรินธร - บังเยาะ</t>
  </si>
  <si>
    <t>แก้ไขให้ตรงตาม Switching Diagram</t>
  </si>
  <si>
    <r>
      <rPr>
        <b/>
        <u/>
        <sz val="11"/>
        <color theme="1"/>
        <rFont val="Tahoma"/>
        <family val="2"/>
        <scheme val="minor"/>
      </rPr>
      <t>หมายเหตุ</t>
    </r>
    <r>
      <rPr>
        <sz val="11"/>
        <color theme="1"/>
        <rFont val="Tahoma"/>
        <family val="2"/>
        <charset val="222"/>
        <scheme val="minor"/>
      </rPr>
      <t xml:space="preserve"> ข้อมูล Capacity (Thermal Limit) อ้างอิงจาก Switching and Transmission Line Diagram ของ อคฟ.</t>
    </r>
  </si>
  <si>
    <t>จัดทำโดย วศ.วิศรุต วิทูรธรเมื่อ ก.ค. 2563</t>
  </si>
  <si>
    <t xml:space="preserve">ACSR   Aluminum Conductor, Steel - Reinforced
</t>
  </si>
  <si>
    <t>พิกัดสายส่ง (MW) = 0.9*MVA จากคำแนะนำของ วศ.วิศรุต</t>
  </si>
  <si>
    <t>การไฟฟ้ากัมพูชา (EDC) : การซื้อไฟฟ้าในปี 2562 - 2563 มีค่าสูง เนื่องจากประเทศกัมพูชามีความต้องการไฟฟ้าสูงขึ้นและมองประเทศไทยเป็น Supply หลักของประเทศกัมพูชา โดยได้ขยายพิกัดสายส่งเป็น 250 MW</t>
  </si>
  <si>
    <t>(ข้อมูลจากพี่โย : Exiting ปัจจุบันจ่ายได้ประมาณ 230 MW (ปรับปรุงเสร็จแล้วเมื่อ ม.ค. 2563) และปรับปรุงอีกรอบแล้วเสร็จ ธ.ค. 2563 จะจ่ายได้สูงสุด 250 MW)</t>
  </si>
  <si>
    <t>MO 12:30</t>
  </si>
  <si>
    <t>FR 1:30</t>
  </si>
  <si>
    <r>
      <rPr>
        <b/>
        <sz val="8"/>
        <rFont val="Tahoma"/>
        <family val="2"/>
      </rPr>
      <t>Siam Iron and Steel</t>
    </r>
    <r>
      <rPr>
        <sz val="8"/>
        <rFont val="Tahoma"/>
        <family val="2"/>
      </rPr>
      <t xml:space="preserve"> : ยกเลิกสัญญาซื้อไฟฟ้าจาก กฟผ. โดยสิ้นสุดเมื่อวันที่ 28 กุมภาพันธ์ 2564 และจะใช้ไฟฟ้าจาก PEA ต่อไป (การพยากรณ์ : ปี 2021 ค่าจริง 2 เดือน)</t>
    </r>
  </si>
  <si>
    <t xml:space="preserve">วิธีการจัดทำค่าพยากรณ์ของลูกค้าตรงรายเดือน ปี 2564-2568 </t>
  </si>
  <si>
    <t xml:space="preserve">หาตัวแทนความต้องการไฟฟ้าลูกค้าตรงของ กฟผ. รายเดือน (Typical Demand) จากสถิติย้อนหลัง โดยไม่รวม เดือน/ปี ที่ผิดปกติ เช่น เอสโซ่ (ประเทศไทย) จำกัด (มหาชน) ช่วงเดือน ธ.ค. (2562) - มี.ค. (2563) มีค่าสูงอย่างผิดปกติ เกิดจากโรงไฟฟ้าของโรงงานมีปัญหาทำให้ต้องซื้อไฟฟ้าจาก กฟผ. เพิ่มขึ้น เป็นต้น เหตุการณ์ในลักษณะนี้จะไม่นำมาคำนวณ </t>
  </si>
  <si>
    <t>กำหนดให้ : ลูกค้าตรงประเภท Standby และลูกค้าตรงอื่นๆ (ผู้รับสัมปทานเหมืองแม่เหมาะ) มี Typical Demand เท่ากันในแต่ละเดือน เนื่องจากเป็นประเภท Standby ทำให้ความต้องการไฟฟ้าในแต่ละเดือนไม่มีความแน่นอน</t>
  </si>
  <si>
    <t>D14. Thaioil</t>
  </si>
  <si>
    <t>TOTAL (MW)</t>
  </si>
  <si>
    <t>%Growth</t>
  </si>
  <si>
    <t>คำนวณ Energy</t>
  </si>
  <si>
    <t>ปริมาณที่ซื้อจาก กฟผ.</t>
  </si>
  <si>
    <t>Max</t>
  </si>
  <si>
    <t>จ.น. วัน</t>
  </si>
  <si>
    <t>หมายเหตุ : ปี 2564 เดือน 1-7 ค่าจริง (โครงการล่าช้าอย่างไม่มีกำหนด)</t>
  </si>
  <si>
    <t>คำนวณ Peak</t>
  </si>
  <si>
    <t>เริ่มปี 53</t>
  </si>
  <si>
    <t>ลูกค้าตรง Standby IPP SPP คำนวณจาก Standby Factor โดยอ้างอิงกำลังผลิตจาก PDP2018 Rev.1</t>
  </si>
  <si>
    <t>รายละเอียดเพิ่มเติมสำหรับชุด Sep 2021</t>
  </si>
  <si>
    <t>12 EDL: ซื้อไฟเยอะในช่วง 5 เดือนแรก (2564) เนื่องจากมีปัญหาเรื่องน้ำน้อย ต่อมาเดือน 6-7 เริ่มกลับมาซื้อไฟในลักษณะปกติ (ข้อมูลจากคุณแอม อสฟ.)</t>
  </si>
  <si>
    <t>13 EDC: ปี 2564 ซื้อไฟน้อยลงเนื่องจากมีน้ำเยอะ จึงใช้ไฟที่ผลิตได้เองก่อน (ข้อมูลจากคุณแอม อสฟ.)</t>
  </si>
  <si>
    <t>14 EDL มีปัญหาเรื่องน้ำ EDC ไม่มีปัญหาเรื่องน้ำ น่าจะเกิดจากการบริหารจัดการน้ำในประเทศ (คุณแอม อสฟ. ให้คำตอบไม่ได้แต่คาดว่าจะเป็นแบบนั้น)</t>
  </si>
  <si>
    <t>2. Siam Iron and Steel ยกเลิกสัญญาซื้อไฟฟ้าจาก กฟผ. ทำให้ Energy  หายไป ทำให้ Load Factor ต่ำ</t>
  </si>
  <si>
    <t>โครงการล่าช้าจาก COVID-19 เลื่อนไป 1 ปี</t>
  </si>
  <si>
    <t xml:space="preserve">อ้างอิง L.F. </t>
  </si>
  <si>
    <t>ลักษณะ</t>
  </si>
  <si>
    <t>1.ซื้อเพื่อก่อสร้างโรงไฟฟ้า, โรงกลั่น 2 ปี 2564-2565 แต่เลื่อนโครงการเพราะ COVID-19 เป็น 2565-2566 แทน</t>
  </si>
  <si>
    <t>2.เมื่อสร้างเสร็จ (โรงไฟฟ้า(2x125MW) ,โรงกลั่น) โดยลักษณะการซื้อไฟฟ้าจาก กฟผ. จะเป็นประเภทสำรอง ที่ว่าซื้อไฟฟ้าตอนที่โรงไฟฟ้าของตัวเองหยุดซ่อมบำรุงหรือขัดข้อง</t>
  </si>
  <si>
    <t>(ตามชั่วโมงการทำงาน)</t>
  </si>
  <si>
    <t>เมื่อสร้างเสร็จ (โรงไฟฟ้า(2x125MW) ,โรงกลั่น) โดยลักษณะการซื้อไฟฟ้าจาก กฟผ. จะเป็นประเภทสำรอง ที่ว่าซื้อไฟฟ้าตอนที่โรงไฟฟ้าของตัวเองหยุดซ่อมบำรุงหรือขัดข้อง</t>
  </si>
  <si>
    <t xml:space="preserve">11 Thaioil : จากการได้คุยกับคุณธนะพล (อสพ.) ได้ความว่า ไทยออยล์ ขอซื้อไฟฟ้าในสัญญาลูกค้าตรงเพื่อก่อสร้างโรงไฟฟ้า (ผลิตเองใช้เอง) ซึ่งไม่สามารถขอรูปแบบสัญญาลูกค้าสำรองหรือชั่วคราวได้เนื่องจากติดในส่วนของนิยามการจำกัดความ โดยเริ่มต้นที่ ม.ค.2564 แต่ยังที่ยังไม่มีการใช้ไฟฟ้าเนื่องจากโครงการมีความล่าช้าจาก COVID-19 ซึ่งเลื่อนเป็นปี 2565 แทน </t>
  </si>
  <si>
    <t>รายเดือน</t>
  </si>
  <si>
    <t>นำค่าพยากรณ์ความต้องการไฟฟ้าลูกค้าตรง กฟผ. จากชุด ก.ย. 2564  มาเป็นกรอบการคำนวณ</t>
  </si>
  <si>
    <t>สมมุติฐานการหาค่าพยากรณ์ในแต่ละปีอ้างอิงตาม"ค่าพยากรณ์ความต้องการไฟฟ้าลูกค้าตรงชุด ก.ย. 2564 "</t>
  </si>
  <si>
    <t>ปัดทศนิยมให้เป็น 6 ตำแหน่ง ตามข้อมูลมิเตอร์</t>
  </si>
  <si>
    <t>กำหนดให้อยู่ภาคกลางตะวันออก เนื่องจากมี รฟ. เยอะที่สุด</t>
  </si>
  <si>
    <t xml:space="preserve">     - R5_North Central Region</t>
  </si>
  <si>
    <t xml:space="preserve">     - R6_East Central Region</t>
  </si>
  <si>
    <t xml:space="preserve">     - R7_West Central Region</t>
  </si>
  <si>
    <t>Th 14:00</t>
  </si>
  <si>
    <t>Sep</t>
  </si>
  <si>
    <t>SA 11:00</t>
  </si>
  <si>
    <t>TH 14:30</t>
  </si>
  <si>
    <t>ได้รับผลกระทบจากสถานการณ์ COVID-19 โลก</t>
  </si>
  <si>
    <t>“The economy contracted by 3.1% in 2020 because of the global coronavirus disease (COVID-19) pandemic."</t>
  </si>
  <si>
    <t>GDP</t>
  </si>
  <si>
    <t>EDC ปัจจัยหลักเป็น Demand ในประเทศและน้ำ (Gen. Mix โดยที่ใช้น้ำประมาณ 44% )</t>
  </si>
  <si>
    <t>ภาพรวมระบบไฟฟ้ากัมพูชา 2020 ลดลง</t>
  </si>
  <si>
    <t>เริ่มซื้อไฟน้อยลง</t>
  </si>
  <si>
    <t>Ref.</t>
  </si>
  <si>
    <t>Report KH 2020_R11 Final (Create outline) (edc.com.kh)</t>
  </si>
  <si>
    <t>EAC</t>
  </si>
  <si>
    <t>Cambodia GDP - 2021 Data - 2022 Forecast - 1960-2020 Historical - Chart - News (tradingeconomics.com)</t>
  </si>
  <si>
    <t>Search | Asian Development Bank (adb.org)</t>
  </si>
  <si>
    <t>Cambodia's Economic Growth to Slow in 2020, Rebound Expected in 2021 — ADB | Asian Development Bank</t>
  </si>
  <si>
    <t>GDP growth (annual %) - Cambodia | Data (worldbank.org)</t>
  </si>
  <si>
    <t>GDP ต่ำสุด</t>
  </si>
  <si>
    <t>"Cambodia is now living with COVID-19. Since November 2021, the authorities have relaxed travel restrictions, “reopening” the country for business, while continuing to strictly enforce protective health measures."</t>
  </si>
  <si>
    <t>Cambodia Country Economic Update, December 2021: Living with COVID-19 (worldbank.org)</t>
  </si>
  <si>
    <t>As DECEMBER 9, 2021</t>
  </si>
  <si>
    <t>Cambodia: Economy | Asian Development Bank (adb.org)</t>
  </si>
  <si>
    <t>Cambodia’s Economy to Recover in 2021, Accelerate in 2022 — ADB | Asian Development Bank</t>
  </si>
  <si>
    <t>"The economy is expected to continue to recover amid a rollback of COVID-19-related restrictions. Real GDP growth is projected to reach 4.5 percent in 2022."</t>
  </si>
  <si>
    <t>คาดการณ์ว่า Economic จะฟื้นตัวโดยที่ Forecast GDP ไว้ประมาณ 4-5%</t>
  </si>
  <si>
    <t>ได้รับผลกระทบ COVID-19 ในประเทศ (GDP ค่าจริงยังไม่มี โดย Forecast ล่าสุด ณ Sep 21 อยู่ที่ 1.9-2.2%)</t>
  </si>
  <si>
    <t>เริ่มกลับมาซื้อไทยปกติ</t>
  </si>
  <si>
    <t>จำนวนผู้ติดเชื้อ</t>
  </si>
  <si>
    <t>Post-Covid-19 Economic and Health Recovery in Laos | Center for Strategic and International Studies (csis.org)</t>
  </si>
  <si>
    <t>ลาวได้รับผลกระทบจาก COVID-19 แต่ไม่กระทบต่อการซื้อไฟฟ้าจาก EGAT มาก</t>
  </si>
  <si>
    <t>จากข้อมูล GDP2020 และจำนวนผู้ติดเชื้อ 2021 ซึ่งมีมาตรการ lock down แต่การซื้อไฟจากประเทศไทยไม่ลดลงเลย</t>
  </si>
  <si>
    <t>"lockdown on April 1, 2020 (after its first Covid-19 case was detected on March 24, 2020)"</t>
  </si>
  <si>
    <t>EDCL ปัจจัยหลักเป็นน้ำในประเทศ (Energy Mix 70-80%)</t>
  </si>
  <si>
    <t>Lao PDR Energy Outlook 2020 - Publications : ERIA</t>
  </si>
  <si>
    <t>Mar 2022</t>
  </si>
  <si>
    <t>2038 (2581)</t>
  </si>
  <si>
    <t>2039 (2582)</t>
  </si>
  <si>
    <t>2040 (2583)</t>
  </si>
  <si>
    <t>2041 (2584)</t>
  </si>
  <si>
    <t>2042 (2585)</t>
  </si>
  <si>
    <t>2043 (2586)</t>
  </si>
  <si>
    <t>2044 (2587)</t>
  </si>
  <si>
    <t>2045 (2588)</t>
  </si>
  <si>
    <t>2046 (2589)</t>
  </si>
  <si>
    <t>2047 (2590)</t>
  </si>
  <si>
    <t>2048 (2591)</t>
  </si>
  <si>
    <t>2049 (2592)</t>
  </si>
  <si>
    <t>2050 (2593)</t>
  </si>
  <si>
    <t>2017-2021</t>
  </si>
  <si>
    <t>2022-2031</t>
  </si>
  <si>
    <t>2032-2041</t>
  </si>
  <si>
    <t>2042-2050</t>
  </si>
  <si>
    <t>2022-2050</t>
  </si>
  <si>
    <t>สถิติย้อนหลัง 3 ปี</t>
  </si>
  <si>
    <t>EDC จะโตตาม Demand ของประเทศเป็นหลัก (Gen mix น้ำประมาณ 40%) ซึ่งปี 2020-2021 โดนผลกระทบ COVID-19 และปี 2022 ฟื้นตัวกลับมาตามข่าวและค่าพยากรณ์ GDP ของ ADB</t>
  </si>
  <si>
    <t>EDL จะโตตามปริมาณน้ำเป็นหลักเนื่องจาก Gen mix ของประเทศมีน้ำสูงถึง 70-80% โดยที่ปี 2019-2022 แล้งจริงจนโรงไฟฟ้าพลังน้ำของลาวประกาศเป็นปีน้ำแล้ง (ทำให้สามารถขายไฟมาไทยได้น้อยลงโดยไม่โดนค่าปรับ) ปี 2023-2050 พิจารณาเป็นปีน้ำปกติ</t>
  </si>
  <si>
    <t>ไม่ปรับค่าพยากรณ์จากชุดล่าสุด เนื่องจากข้อมูลจริงใกล้เคียงกับค่าพยากรณ์ Sep 2021</t>
  </si>
  <si>
    <t>เริ่มปี 64</t>
  </si>
  <si>
    <t>อัพเดทค่าจริงปี 2564 ให้สูตรคำนวณ ผลที่ได้ปรับค่าเพียงเล็กน้อย</t>
  </si>
  <si>
    <t>ใช้ Load Curve ของปี 2562 เป็นปีฐานสำหรับการพยากรณ์</t>
  </si>
  <si>
    <t>กลุ่มลูกค้าตรงต่างประเทศ EDC Demand ประเทศกลับมาเป็นปกติ, EDL ปี 2565 เป็นปีน้ำแล้ง ปี 2566-2593 น้ำปกติ</t>
  </si>
  <si>
    <t>กลุ่มลูกค้าตรงในประเทศ (ประเภทธุรกิจและอุตสาหกรรม) ใช้วิธีการส่งแบบสอบถามโดยตรง (ยึดค่าตาม ชุด Sep2021 เนื่องจากค่าจริงใกล้เคียงกับค่าพยากรณ์)</t>
  </si>
  <si>
    <t>Load Forecast of Direct Customer : Mar 2022</t>
  </si>
  <si>
    <t>ค่า Peak ของตาราง EGAT sales to Direct Customers จะได้จาก จากข้อ 2</t>
  </si>
  <si>
    <t xml:space="preserve">#Note : ค่าจริงปี 2564 มี Load Factor ต่ำที่เนื่องจาก </t>
  </si>
  <si>
    <t>3.TNB ทำให้เกิด Peak (299 MW) เกิดจากความต้องการในระบบไฟฟ้าของมาเลเซียและคาดว่าโรงไฟฟ้าของมาเลเซียต้องซ่อมเป็นหนึ่งในสาเหตุนั้น</t>
  </si>
  <si>
    <t>รายละเอียดเพิ่มเติมสำหรับชุด Mar 2022</t>
  </si>
  <si>
    <t>2. ตัวแปรหลักของ EDL คือสภาวะน้ำในประเทศ โดยลาวผลิตไฟฟ้าจากน้ำสูงถึง 70-80 % (อ้างอิง GDP และไฟฟ้าที่ซื้อจาก EGAT)</t>
  </si>
  <si>
    <t>1. ตัวแปรหลักของ EDC คือ Demand ในประเทศ รองลงมาเป็นสภาวะน้ำในประเทศ โดยกัมพูชาผลิตไฟฟ้าจากน้ำประมาณ 40-45% (อ้างอิง GDP และไฟฟ้าที่ซื้อจาก EGAT)</t>
  </si>
  <si>
    <t>พยากรณ์รายปี 2565-2593</t>
  </si>
  <si>
    <t>3.ค่าพยากรณ์หลังปี 2580 เป็นต้นไป (เยอะกว่าที่ส่งจดหมายถาม) สมมุติฐานว่าไม่มีลูกค้าคนไหนออกจากระบบ และพฤติกกรรมการซื้อไฟฟ้าเหมือนเดิม</t>
  </si>
  <si>
    <t>4.ลูกค้าตรงไหนประเทศส่วนใหญ่ ไม่ปรับค่าพยากรณ์จากชุดล่าสุด เนื่องจากข้อมูลจริงใกล้เคียงกับค่าพยากรณ์ Sep 2021</t>
  </si>
  <si>
    <t>5.ใช้ Profile 2019 เป็นปีฐาน</t>
  </si>
  <si>
    <t>1. EDC ซื้อไฟลดลงมาก แต่ค่า Peak ยังคงสูง ทำให้ Load Factor ต่ำ</t>
  </si>
  <si>
    <t>6. Standby สูงคาดว่าเกิดจาก แหล่ง Gas Yadana ของพม่า หยุดจ่าย (ก.ย.และธ.ค.) ลดเดือน ต.ค. โดยเดือนดังกล่าวค่า Standby สูงขึ้นจากเดือนอื่นๆ</t>
  </si>
  <si>
    <t>นครหลวง</t>
  </si>
  <si>
    <t>IPP</t>
  </si>
  <si>
    <t>SPP</t>
  </si>
  <si>
    <t>อีสาน</t>
  </si>
  <si>
    <t>เหนือ</t>
  </si>
  <si>
    <t>กลาง</t>
  </si>
  <si>
    <t>รวม</t>
  </si>
  <si>
    <t>ภาค</t>
  </si>
  <si>
    <t xml:space="preserve">          D4.  SCG (TaLuang)</t>
  </si>
  <si>
    <t xml:space="preserve">          D6.  Siam Iron and Steel</t>
  </si>
  <si>
    <t xml:space="preserve">          D2.  VOA</t>
  </si>
  <si>
    <t>*</t>
  </si>
  <si>
    <t xml:space="preserve">          D1.  Sattahip Navy Station</t>
  </si>
  <si>
    <t xml:space="preserve">          D1a.  Sattahip Navy Station (ส่วนเพิ่ม EEC)</t>
  </si>
  <si>
    <t xml:space="preserve">         D9.  IPP-Ratch (THARAB)</t>
  </si>
  <si>
    <t xml:space="preserve">         D10. IPP-Ratchburi Power</t>
  </si>
  <si>
    <t xml:space="preserve">        IPP-RH (CAMP AREA) </t>
  </si>
  <si>
    <t xml:space="preserve">        IPP-REGCO (CAMP AREA)</t>
  </si>
  <si>
    <t xml:space="preserve">        E3.1  G2G-EDL-สัญญาน้ำงึม1</t>
  </si>
  <si>
    <t xml:space="preserve">              - NK-Vientiene</t>
  </si>
  <si>
    <t xml:space="preserve">              - Mukdahan 2-Pak Bo</t>
  </si>
  <si>
    <t xml:space="preserve">              - Nakonpanom-Thakhek</t>
  </si>
  <si>
    <t xml:space="preserve">              - Bung Kan-Pakxun  (Nam Leuk)</t>
  </si>
  <si>
    <t xml:space="preserve">              - Tha Li-Paklay</t>
  </si>
  <si>
    <t xml:space="preserve">      E3.  G2G-EDL</t>
  </si>
  <si>
    <t xml:space="preserve">      E4.  FIPP-รฟ.พลังน้ำเทิน-หินบุน</t>
  </si>
  <si>
    <t xml:space="preserve">      E5.  FIPP-รฟ.พลังน้ำห้วยเฮาะ</t>
  </si>
  <si>
    <t xml:space="preserve">      E6.  FIPP-รฟ.พลังน้ำน้ำเทิน2</t>
  </si>
  <si>
    <t xml:space="preserve">      E7.  FIPP-รฟ.พลังน้ำน้ำงึม2</t>
  </si>
  <si>
    <t xml:space="preserve">     E10. FIPP-รฟ.พลังน้ำเขื่อนน้ำเงี๊ยบ 1</t>
  </si>
  <si>
    <t xml:space="preserve">     E11. FIPP-รฟ.พลังน้ำเขื่อนไซยะบุรี</t>
  </si>
  <si>
    <t xml:space="preserve">         E3.2  G2G-EDL-สัญาเซเซด</t>
  </si>
  <si>
    <t xml:space="preserve">         E3.3  G2G-EDL-เหมืองทองเซโปน</t>
  </si>
  <si>
    <t xml:space="preserve">         E3.4 G2G-EDL-ซีเมนต์ลาว</t>
  </si>
  <si>
    <t xml:space="preserve">      E9.  FIPP-รฟ.พลังน้ำเขื่อนเซเปียน-เซน้ำน้อย</t>
  </si>
  <si>
    <t xml:space="preserve">          D8.  ESSO (AO PHAI)</t>
  </si>
  <si>
    <t xml:space="preserve">          E1.  G2G-EDC</t>
  </si>
  <si>
    <t xml:space="preserve">     D3.  SCG (TungSong)</t>
  </si>
  <si>
    <t xml:space="preserve">     E2.  Power Exchange EGAT-TNB</t>
  </si>
  <si>
    <t xml:space="preserve">      D5.  Jalaprathan Cement</t>
  </si>
  <si>
    <t xml:space="preserve">      D7.  Padaeng Industry</t>
  </si>
  <si>
    <t xml:space="preserve">      D11.  OTHERS </t>
  </si>
  <si>
    <t xml:space="preserve">      E8.  FIPP-รฟ.พลังความร้อนหงสา</t>
  </si>
  <si>
    <t xml:space="preserve">       D12.  IPP_SPP_Standby</t>
  </si>
  <si>
    <t xml:space="preserve">       D13. Temporary</t>
  </si>
  <si>
    <t>ใต้</t>
  </si>
  <si>
    <t xml:space="preserve"> Domestic Customer</t>
  </si>
  <si>
    <t xml:space="preserve">   - D13. Temporary</t>
  </si>
  <si>
    <t xml:space="preserve">   - D12.  IPP_SPP_Standby</t>
  </si>
  <si>
    <t xml:space="preserve"> Export Customer</t>
  </si>
  <si>
    <t xml:space="preserve">         D14. Thaioil</t>
  </si>
  <si>
    <t xml:space="preserve">   - D12.  IPP_SPP_Standby &amp; Temporary</t>
  </si>
  <si>
    <t>สัดส่วน Energy รายภาคจาก Profile 2021</t>
  </si>
  <si>
    <t>Energy Demand Export Customer</t>
  </si>
  <si>
    <t>Peak Demand of  Domestic Customer</t>
  </si>
  <si>
    <t>Peak Demand Export Customer</t>
  </si>
  <si>
    <t>Peak Demand of  OVER ALL</t>
  </si>
  <si>
    <t>Forecast</t>
  </si>
  <si>
    <t>23-03 / 05:30</t>
  </si>
  <si>
    <t>MO 22:30</t>
  </si>
  <si>
    <t>FR 8:30</t>
  </si>
  <si>
    <t xml:space="preserve">     E12. FIPP-รฟ.โรงไฟฟ้าใหม่</t>
  </si>
  <si>
    <t>Load Forecast of Direct Customer : Aug 2023</t>
  </si>
  <si>
    <t>Domestic (Ind.)  อันที่ค่าจริงยังไม่เกินให้ใช้ค่าพยากรณ์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</si>
</sst>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6">
    <numFmt numFmtId="187" formatCode="_-* #,##0.00_-;\-* #,##0.00_-;_-* &quot;-&quot;??_-;_-@_-"/>
    <numFmt numFmtId="188" formatCode="&quot;฿&quot;#,##0_);[Red]\(&quot;฿&quot;#,##0\)"/>
    <numFmt numFmtId="189" formatCode="#,##0.00_ ;[Red]\-#,##0.00\ ;&quot;-&quot;"/>
    <numFmt numFmtId="190" formatCode="0.0%_ ;[Red]\-0.0%\ ;&quot;-&quot;"/>
    <numFmt numFmtId="191" formatCode="0%_ ;[Red]\-0%\ ;&quot;-&quot;"/>
    <numFmt numFmtId="192" formatCode="#,##0_ ;[Red]\-#,##0\ ;&quot;-&quot;"/>
    <numFmt numFmtId="193" formatCode="0.0%"/>
    <numFmt numFmtId="194" formatCode="#,##0.00_ ;[Red]\-#,##0.00\ "/>
    <numFmt numFmtId="195" formatCode="#,##0.00\ ;[Red]\-#,##0.00\ ;&quot;  -  &quot;"/>
    <numFmt numFmtId="196" formatCode="0.000"/>
    <numFmt numFmtId="197" formatCode="#,##0.0_ ;[Red]\-#,##0.0\ ;&quot;-&quot;"/>
    <numFmt numFmtId="198" formatCode="\t&quot;฿&quot;#,##0.00_);[Red]\(\t&quot;฿&quot;#,##0.00\)"/>
    <numFmt numFmtId="199" formatCode="0.0000000_)"/>
    <numFmt numFmtId="200" formatCode="&quot;฿&quot;\t#\,\t#\t#\t0.\t0\t0_);\(&quot;฿&quot;\t#\,\t#\t#\t0.\t0\t0\)"/>
    <numFmt numFmtId="201" formatCode="0.00000_)"/>
    <numFmt numFmtId="202" formatCode="#,##0\ \d\a\y\s"/>
    <numFmt numFmtId="203" formatCode="#,##0\ \m\o\n\t\h"/>
    <numFmt numFmtId="204" formatCode="#,##0\ \y\r."/>
    <numFmt numFmtId="205" formatCode="B1mmm\-yy"/>
    <numFmt numFmtId="206" formatCode="_(* #,##0_);_(* \(#,##0\);_(* &quot;-&quot;??_);_(@_)"/>
    <numFmt numFmtId="207" formatCode="_(* #,##0.00000_);_(* \(#,##0.00000\);_(* &quot;-&quot;??_);_(@_)"/>
    <numFmt numFmtId="208" formatCode="General_)"/>
    <numFmt numFmtId="209" formatCode="#,##0.00\ \ ;[Red]\-#,##0.00\ \ ;&quot;-     &quot;"/>
    <numFmt numFmtId="210" formatCode="0_)"/>
    <numFmt numFmtId="211" formatCode="#,##0\ \ ;[Red]\-#,##0\ \ ;&quot;-     &quot;"/>
    <numFmt numFmtId="212" formatCode="0.00_)"/>
    <numFmt numFmtId="213" formatCode="_(* #,##0.0000_);_(* \(#,##0.0000\);_(* &quot;-&quot;??_);_(@_)"/>
    <numFmt numFmtId="214" formatCode="[$-1010409]d\ mmm\ yy;@"/>
    <numFmt numFmtId="215" formatCode="_(* #,##0.000_);_(* \(#,##0.000\);_(* &quot;-&quot;??_);_(@_)"/>
    <numFmt numFmtId="216" formatCode="0.0000"/>
    <numFmt numFmtId="217" formatCode="_-* #,##0_-;\-* #,##0_-;_-* &quot;-&quot;??_-;_-@_-"/>
    <numFmt numFmtId="218" formatCode="0.00000"/>
    <numFmt numFmtId="219" formatCode="#,##0.000_);[Red]\(#,##0.000\)"/>
    <numFmt numFmtId="220" formatCode="#,##0.000000_);[Red]\(#,##0.000000\)"/>
    <numFmt numFmtId="221" formatCode="_-* #,##0.000000_-;\-* #,##0.000000_-;_-* &quot;-&quot;??_-;_-@_-"/>
    <numFmt numFmtId="222" formatCode="#,##0.0000_);[Red]\(#,##0.0000\)"/>
  </numFmts>
  <fonts count="162">
    <font>
      <sz val="11"/>
      <color theme="1"/>
      <name val="Tahoma"/>
      <family val="2"/>
      <charset val="222"/>
      <scheme val="minor"/>
    </font>
    <font>
      <sz val="11"/>
      <color theme="1"/>
      <name val="Tahoma"/>
      <family val="2"/>
      <scheme val="minor"/>
    </font>
    <font>
      <sz val="11"/>
      <color theme="1"/>
      <name val="Tahoma"/>
      <family val="2"/>
      <scheme val="minor"/>
    </font>
    <font>
      <sz val="11"/>
      <color theme="1"/>
      <name val="Tahoma"/>
      <family val="2"/>
      <scheme val="minor"/>
    </font>
    <font>
      <sz val="11"/>
      <color indexed="8"/>
      <name val="Tahoma"/>
      <family val="2"/>
      <charset val="222"/>
    </font>
    <font>
      <sz val="14"/>
      <name val="AngsanaUPC"/>
      <family val="1"/>
      <charset val="222"/>
    </font>
    <font>
      <b/>
      <i/>
      <sz val="28"/>
      <color indexed="18"/>
      <name val="Tahoma"/>
      <family val="2"/>
    </font>
    <font>
      <sz val="26"/>
      <name val="Tahoma"/>
      <family val="2"/>
    </font>
    <font>
      <sz val="14"/>
      <name val="Tahoma"/>
      <family val="2"/>
    </font>
    <font>
      <sz val="36"/>
      <name val="Tahoma"/>
      <family val="2"/>
    </font>
    <font>
      <b/>
      <i/>
      <sz val="12"/>
      <name val="Tahoma"/>
      <family val="2"/>
    </font>
    <font>
      <b/>
      <sz val="11"/>
      <name val="Tahoma"/>
      <family val="2"/>
    </font>
    <font>
      <b/>
      <i/>
      <sz val="11"/>
      <color indexed="10"/>
      <name val="Tahoma"/>
      <family val="2"/>
    </font>
    <font>
      <b/>
      <sz val="11"/>
      <color indexed="10"/>
      <name val="Tahoma"/>
      <family val="2"/>
    </font>
    <font>
      <b/>
      <i/>
      <sz val="11"/>
      <color indexed="18"/>
      <name val="Tahoma"/>
      <family val="2"/>
    </font>
    <font>
      <b/>
      <i/>
      <sz val="10"/>
      <color indexed="18"/>
      <name val="Tahoma"/>
      <family val="2"/>
    </font>
    <font>
      <sz val="9"/>
      <color indexed="18"/>
      <name val="Tahoma"/>
      <family val="2"/>
    </font>
    <font>
      <sz val="14"/>
      <name val="Cordia New"/>
      <family val="2"/>
    </font>
    <font>
      <sz val="10"/>
      <color indexed="10"/>
      <name val="Tahoma"/>
      <family val="2"/>
    </font>
    <font>
      <sz val="10"/>
      <color indexed="18"/>
      <name val="Tahoma"/>
      <family val="2"/>
    </font>
    <font>
      <sz val="9"/>
      <color indexed="14"/>
      <name val="Tahoma"/>
      <family val="2"/>
    </font>
    <font>
      <sz val="10"/>
      <color indexed="14"/>
      <name val="Tahoma"/>
      <family val="2"/>
    </font>
    <font>
      <sz val="9"/>
      <color indexed="16"/>
      <name val="Tahoma"/>
      <family val="2"/>
    </font>
    <font>
      <sz val="10"/>
      <color indexed="16"/>
      <name val="Tahoma"/>
      <family val="2"/>
    </font>
    <font>
      <b/>
      <i/>
      <sz val="8"/>
      <color indexed="12"/>
      <name val="Tahoma"/>
      <family val="2"/>
    </font>
    <font>
      <b/>
      <sz val="8"/>
      <color indexed="10"/>
      <name val="Tahoma"/>
      <family val="2"/>
    </font>
    <font>
      <b/>
      <sz val="8"/>
      <color indexed="12"/>
      <name val="Tahoma"/>
      <family val="2"/>
    </font>
    <font>
      <sz val="8"/>
      <name val="Tahoma"/>
      <family val="2"/>
    </font>
    <font>
      <b/>
      <i/>
      <sz val="8"/>
      <color indexed="8"/>
      <name val="Tahoma"/>
      <family val="2"/>
    </font>
    <font>
      <b/>
      <i/>
      <sz val="8"/>
      <color indexed="16"/>
      <name val="Tahoma"/>
      <family val="2"/>
    </font>
    <font>
      <b/>
      <sz val="8"/>
      <color indexed="16"/>
      <name val="Tahoma"/>
      <family val="2"/>
    </font>
    <font>
      <b/>
      <i/>
      <sz val="8"/>
      <name val="Tahoma"/>
      <family val="2"/>
    </font>
    <font>
      <b/>
      <sz val="8"/>
      <name val="Tahoma"/>
      <family val="2"/>
    </font>
    <font>
      <b/>
      <sz val="12"/>
      <name val="Tahoma"/>
      <family val="2"/>
    </font>
    <font>
      <sz val="10"/>
      <name val="Tahoma"/>
      <family val="2"/>
    </font>
    <font>
      <b/>
      <i/>
      <sz val="10"/>
      <color indexed="8"/>
      <name val="Tahoma"/>
      <family val="2"/>
    </font>
    <font>
      <b/>
      <sz val="10"/>
      <color indexed="10"/>
      <name val="Tahoma"/>
      <family val="2"/>
    </font>
    <font>
      <b/>
      <i/>
      <sz val="10"/>
      <color indexed="12"/>
      <name val="Tahoma"/>
      <family val="2"/>
    </font>
    <font>
      <b/>
      <sz val="10"/>
      <color indexed="12"/>
      <name val="Tahoma"/>
      <family val="2"/>
    </font>
    <font>
      <b/>
      <sz val="10"/>
      <color indexed="16"/>
      <name val="Tahoma"/>
      <family val="2"/>
    </font>
    <font>
      <b/>
      <sz val="10"/>
      <color indexed="8"/>
      <name val="Tahoma"/>
      <family val="2"/>
    </font>
    <font>
      <b/>
      <i/>
      <sz val="10"/>
      <name val="Tahoma"/>
      <family val="2"/>
    </font>
    <font>
      <sz val="8"/>
      <color indexed="14"/>
      <name val="Tahoma"/>
      <family val="2"/>
    </font>
    <font>
      <b/>
      <i/>
      <sz val="10"/>
      <color indexed="16"/>
      <name val="Tahoma"/>
      <family val="2"/>
    </font>
    <font>
      <b/>
      <i/>
      <sz val="11"/>
      <name val="Tahoma"/>
      <family val="2"/>
    </font>
    <font>
      <b/>
      <sz val="11"/>
      <color indexed="18"/>
      <name val="Tahoma"/>
      <family val="2"/>
    </font>
    <font>
      <sz val="8"/>
      <color indexed="18"/>
      <name val="Tahoma"/>
      <family val="2"/>
    </font>
    <font>
      <b/>
      <sz val="8"/>
      <color indexed="81"/>
      <name val="Tahoma"/>
      <family val="2"/>
    </font>
    <font>
      <sz val="8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1"/>
      <color indexed="8"/>
      <name val="Tahoma"/>
      <family val="2"/>
    </font>
    <font>
      <sz val="11"/>
      <color indexed="9"/>
      <name val="Tahoma"/>
      <family val="2"/>
    </font>
    <font>
      <sz val="11"/>
      <color indexed="20"/>
      <name val="Tahoma"/>
      <family val="2"/>
    </font>
    <font>
      <b/>
      <sz val="11"/>
      <color indexed="52"/>
      <name val="Tahoma"/>
      <family val="2"/>
    </font>
    <font>
      <b/>
      <sz val="11"/>
      <color indexed="9"/>
      <name val="Tahoma"/>
      <family val="2"/>
    </font>
    <font>
      <sz val="10"/>
      <color indexed="8"/>
      <name val="Tahoma"/>
      <family val="2"/>
    </font>
    <font>
      <sz val="8"/>
      <color indexed="17"/>
      <name val="Arial"/>
      <family val="2"/>
    </font>
    <font>
      <i/>
      <sz val="11"/>
      <color indexed="23"/>
      <name val="Tahoma"/>
      <family val="2"/>
    </font>
    <font>
      <sz val="11"/>
      <color indexed="17"/>
      <name val="Tahoma"/>
      <family val="2"/>
    </font>
    <font>
      <b/>
      <sz val="10"/>
      <name val="Arial"/>
      <family val="2"/>
    </font>
    <font>
      <b/>
      <i/>
      <sz val="9"/>
      <name val="Arial"/>
      <family val="2"/>
    </font>
    <font>
      <b/>
      <sz val="12"/>
      <name val="Arial"/>
      <family val="2"/>
    </font>
    <font>
      <b/>
      <sz val="14"/>
      <name val="Arial Black"/>
      <family val="2"/>
    </font>
    <font>
      <b/>
      <sz val="15"/>
      <color indexed="56"/>
      <name val="Tahoma"/>
      <family val="2"/>
    </font>
    <font>
      <b/>
      <sz val="13"/>
      <color indexed="56"/>
      <name val="Tahoma"/>
      <family val="2"/>
    </font>
    <font>
      <b/>
      <sz val="11"/>
      <color indexed="56"/>
      <name val="Tahoma"/>
      <family val="2"/>
    </font>
    <font>
      <u/>
      <sz val="10.5"/>
      <color indexed="12"/>
      <name val="CordiaUPC"/>
      <family val="2"/>
      <charset val="222"/>
    </font>
    <font>
      <sz val="11"/>
      <color indexed="62"/>
      <name val="Tahoma"/>
      <family val="2"/>
    </font>
    <font>
      <sz val="11"/>
      <color indexed="52"/>
      <name val="Tahoma"/>
      <family val="2"/>
    </font>
    <font>
      <sz val="9"/>
      <color indexed="17"/>
      <name val="Arial Narrow"/>
      <family val="2"/>
    </font>
    <font>
      <sz val="11"/>
      <color indexed="60"/>
      <name val="Tahoma"/>
      <family val="2"/>
    </font>
    <font>
      <sz val="10"/>
      <name val="Times New Roman"/>
      <family val="1"/>
    </font>
    <font>
      <sz val="12"/>
      <name val="EucrosiaUPC"/>
      <family val="1"/>
      <charset val="222"/>
    </font>
    <font>
      <sz val="14"/>
      <name val="EucrosiaUPC"/>
      <family val="1"/>
    </font>
    <font>
      <sz val="11"/>
      <color indexed="8"/>
      <name val="Calibri"/>
      <family val="2"/>
    </font>
    <font>
      <b/>
      <sz val="11"/>
      <color indexed="63"/>
      <name val="Tahoma"/>
      <family val="2"/>
    </font>
    <font>
      <sz val="11"/>
      <name val="Tahoma"/>
      <family val="2"/>
    </font>
    <font>
      <b/>
      <sz val="18"/>
      <color indexed="56"/>
      <name val="Tahoma"/>
      <family val="2"/>
    </font>
    <font>
      <b/>
      <sz val="11"/>
      <color indexed="8"/>
      <name val="Tahoma"/>
      <family val="2"/>
    </font>
    <font>
      <sz val="11"/>
      <color indexed="10"/>
      <name val="Tahoma"/>
      <family val="2"/>
    </font>
    <font>
      <sz val="8"/>
      <color indexed="17"/>
      <name val="Arial Narrow"/>
      <family val="2"/>
    </font>
    <font>
      <sz val="12"/>
      <name val="นูลมรผ"/>
      <charset val="129"/>
    </font>
    <font>
      <sz val="11"/>
      <color indexed="8"/>
      <name val="Tahoma"/>
      <family val="2"/>
      <charset val="222"/>
    </font>
    <font>
      <b/>
      <sz val="11"/>
      <color indexed="10"/>
      <name val="Tahoma"/>
      <family val="2"/>
    </font>
    <font>
      <b/>
      <sz val="11"/>
      <color indexed="56"/>
      <name val="Tahoma"/>
      <family val="2"/>
    </font>
    <font>
      <b/>
      <i/>
      <sz val="11"/>
      <color indexed="10"/>
      <name val="Tahoma"/>
      <family val="2"/>
    </font>
    <font>
      <b/>
      <u/>
      <sz val="8"/>
      <name val="Tahoma"/>
      <family val="2"/>
    </font>
    <font>
      <b/>
      <i/>
      <sz val="8"/>
      <color indexed="10"/>
      <name val="Tahoma"/>
      <family val="2"/>
    </font>
    <font>
      <sz val="9"/>
      <color indexed="57"/>
      <name val="Tahoma"/>
      <family val="2"/>
    </font>
    <font>
      <sz val="10"/>
      <color indexed="57"/>
      <name val="Tahoma"/>
      <family val="2"/>
    </font>
    <font>
      <sz val="8"/>
      <name val="Tahoma"/>
      <family val="2"/>
      <charset val="222"/>
    </font>
    <font>
      <sz val="11"/>
      <color indexed="10"/>
      <name val="Tahoma"/>
      <family val="2"/>
      <charset val="222"/>
    </font>
    <font>
      <b/>
      <sz val="11"/>
      <color indexed="10"/>
      <name val="Calibri"/>
      <family val="2"/>
    </font>
    <font>
      <b/>
      <u/>
      <sz val="11"/>
      <color indexed="8"/>
      <name val="Tahoma"/>
      <family val="2"/>
    </font>
    <font>
      <b/>
      <sz val="22"/>
      <name val="Times New Roman"/>
      <family val="1"/>
      <charset val="222"/>
    </font>
    <font>
      <sz val="10"/>
      <name val="Courier"/>
      <family val="3"/>
    </font>
    <font>
      <b/>
      <sz val="14"/>
      <name val="Times New Roman"/>
      <family val="1"/>
    </font>
    <font>
      <b/>
      <sz val="10"/>
      <name val="Times New Roman"/>
      <family val="1"/>
      <charset val="222"/>
    </font>
    <font>
      <sz val="10"/>
      <name val="Times New Roman"/>
      <family val="1"/>
      <charset val="222"/>
    </font>
    <font>
      <b/>
      <i/>
      <sz val="12"/>
      <color indexed="12"/>
      <name val="Times New Roman"/>
      <family val="1"/>
    </font>
    <font>
      <b/>
      <sz val="12"/>
      <name val="Times New Roman"/>
      <family val="1"/>
      <charset val="222"/>
    </font>
    <font>
      <u/>
      <sz val="14"/>
      <name val="Angsana New"/>
      <family val="1"/>
    </font>
    <font>
      <sz val="10"/>
      <color indexed="10"/>
      <name val="Times New Roman"/>
      <family val="1"/>
      <charset val="222"/>
    </font>
    <font>
      <b/>
      <sz val="10"/>
      <color indexed="12"/>
      <name val="Times New Roman"/>
      <family val="1"/>
      <charset val="222"/>
    </font>
    <font>
      <b/>
      <u/>
      <sz val="10"/>
      <name val="Times New Roman"/>
      <family val="1"/>
      <charset val="222"/>
    </font>
    <font>
      <sz val="9"/>
      <name val="Times New Roman"/>
      <family val="1"/>
      <charset val="222"/>
    </font>
    <font>
      <b/>
      <u/>
      <sz val="14"/>
      <name val="Angsana New"/>
      <family val="1"/>
    </font>
    <font>
      <b/>
      <sz val="8"/>
      <name val="Times New Roman"/>
      <family val="1"/>
    </font>
    <font>
      <sz val="14"/>
      <name val="AngsanaUPC"/>
      <family val="1"/>
    </font>
    <font>
      <b/>
      <sz val="11"/>
      <color theme="1"/>
      <name val="Tahoma"/>
      <family val="2"/>
      <scheme val="minor"/>
    </font>
    <font>
      <sz val="11"/>
      <name val="Calibri"/>
      <family val="2"/>
    </font>
    <font>
      <b/>
      <u/>
      <sz val="20"/>
      <name val="TH SarabunPSK"/>
      <family val="2"/>
    </font>
    <font>
      <b/>
      <sz val="16"/>
      <name val="TH SarabunPSK"/>
      <family val="2"/>
    </font>
    <font>
      <b/>
      <u/>
      <sz val="17.5"/>
      <name val="TH SarabunPSK"/>
      <family val="2"/>
    </font>
    <font>
      <sz val="15"/>
      <name val="TH SarabunPSK"/>
      <family val="2"/>
    </font>
    <font>
      <b/>
      <u/>
      <sz val="15"/>
      <name val="TH SarabunPSK"/>
      <family val="2"/>
    </font>
    <font>
      <b/>
      <sz val="18"/>
      <name val="TH SarabunPSK"/>
      <family val="2"/>
    </font>
    <font>
      <sz val="18"/>
      <name val="TH SarabunPSK"/>
      <family val="2"/>
    </font>
    <font>
      <sz val="16"/>
      <name val="TH SarabunPSK"/>
      <family val="2"/>
    </font>
    <font>
      <sz val="12"/>
      <name val="TH SarabunPSK"/>
      <family val="2"/>
    </font>
    <font>
      <sz val="15"/>
      <color theme="1"/>
      <name val="TH SarabunPSK"/>
      <family val="2"/>
    </font>
    <font>
      <sz val="14"/>
      <name val="EucrosiaUPC"/>
      <family val="1"/>
      <charset val="222"/>
    </font>
    <font>
      <i/>
      <sz val="9"/>
      <color indexed="16"/>
      <name val="Tahoma"/>
      <family val="2"/>
    </font>
    <font>
      <b/>
      <sz val="10"/>
      <name val="Tahoma"/>
      <family val="2"/>
    </font>
    <font>
      <strike/>
      <sz val="8"/>
      <name val="Tahoma"/>
      <family val="2"/>
    </font>
    <font>
      <b/>
      <u/>
      <sz val="14"/>
      <name val="Tahoma"/>
      <family val="2"/>
    </font>
    <font>
      <sz val="11"/>
      <color theme="1"/>
      <name val="Tahoma"/>
      <family val="2"/>
      <charset val="222"/>
      <scheme val="minor"/>
    </font>
    <font>
      <sz val="11"/>
      <color rgb="FFFF0000"/>
      <name val="Tahoma"/>
      <family val="2"/>
      <scheme val="minor"/>
    </font>
    <font>
      <b/>
      <u/>
      <sz val="11"/>
      <color theme="1"/>
      <name val="Tahoma"/>
      <family val="2"/>
      <scheme val="minor"/>
    </font>
    <font>
      <b/>
      <sz val="11"/>
      <color rgb="FFFF0000"/>
      <name val="Tahoma"/>
      <family val="2"/>
      <scheme val="minor"/>
    </font>
    <font>
      <sz val="9"/>
      <color theme="8"/>
      <name val="Tahoma"/>
      <family val="2"/>
    </font>
    <font>
      <i/>
      <sz val="10"/>
      <color indexed="16"/>
      <name val="Tahoma"/>
      <family val="2"/>
    </font>
    <font>
      <i/>
      <sz val="10"/>
      <color indexed="10"/>
      <name val="Tahoma"/>
      <family val="2"/>
    </font>
    <font>
      <sz val="12"/>
      <name val="Tahoma"/>
      <family val="2"/>
    </font>
    <font>
      <u/>
      <sz val="15"/>
      <name val="TH SarabunPSK"/>
      <family val="2"/>
    </font>
    <font>
      <strike/>
      <sz val="9"/>
      <color indexed="14"/>
      <name val="Tahoma"/>
      <family val="2"/>
    </font>
    <font>
      <b/>
      <u/>
      <sz val="15"/>
      <name val="Tahoma"/>
      <family val="2"/>
      <scheme val="minor"/>
    </font>
    <font>
      <sz val="15"/>
      <name val="Tahoma"/>
      <family val="2"/>
      <scheme val="minor"/>
    </font>
    <font>
      <b/>
      <sz val="15"/>
      <name val="Tahoma"/>
      <family val="2"/>
      <scheme val="minor"/>
    </font>
    <font>
      <i/>
      <sz val="8"/>
      <name val="Tahoma"/>
      <family val="2"/>
    </font>
    <font>
      <u/>
      <sz val="8"/>
      <name val="Tahoma"/>
      <family val="2"/>
    </font>
    <font>
      <b/>
      <u/>
      <sz val="20"/>
      <name val="Tahoma"/>
      <family val="2"/>
    </font>
    <font>
      <sz val="20"/>
      <name val="Tahoma"/>
      <family val="2"/>
    </font>
    <font>
      <sz val="9"/>
      <name val="Tahoma"/>
      <family val="2"/>
    </font>
    <font>
      <i/>
      <sz val="8"/>
      <color indexed="18"/>
      <name val="Tahoma"/>
      <family val="2"/>
    </font>
    <font>
      <i/>
      <sz val="10"/>
      <color indexed="18"/>
      <name val="Tahoma"/>
      <family val="2"/>
    </font>
    <font>
      <sz val="10"/>
      <color theme="9" tint="0.39997558519241921"/>
      <name val="Tahoma"/>
      <family val="2"/>
    </font>
    <font>
      <i/>
      <sz val="10"/>
      <color theme="9" tint="0.39997558519241921"/>
      <name val="Tahoma"/>
      <family val="2"/>
    </font>
    <font>
      <u/>
      <sz val="11"/>
      <color theme="10"/>
      <name val="Tahoma"/>
      <family val="2"/>
      <charset val="222"/>
      <scheme val="minor"/>
    </font>
    <font>
      <i/>
      <sz val="9"/>
      <color theme="1"/>
      <name val="Tahoma"/>
      <family val="2"/>
      <scheme val="minor"/>
    </font>
    <font>
      <b/>
      <sz val="11"/>
      <color indexed="8"/>
      <name val="Tahoma"/>
      <family val="2"/>
      <charset val="222"/>
    </font>
    <font>
      <b/>
      <sz val="11"/>
      <color theme="1"/>
      <name val="Tahoma"/>
      <family val="2"/>
      <charset val="222"/>
      <scheme val="minor"/>
    </font>
    <font>
      <i/>
      <sz val="9"/>
      <color indexed="18"/>
      <name val="Tahoma"/>
      <family val="2"/>
    </font>
    <font>
      <i/>
      <sz val="8"/>
      <color theme="9" tint="-0.499984740745262"/>
      <name val="Tahoma"/>
      <family val="2"/>
    </font>
    <font>
      <i/>
      <sz val="10"/>
      <color theme="9" tint="-0.499984740745262"/>
      <name val="Tahoma"/>
      <family val="2"/>
    </font>
    <font>
      <i/>
      <sz val="9"/>
      <color theme="9" tint="-0.499984740745262"/>
      <name val="Tahoma"/>
      <family val="2"/>
    </font>
    <font>
      <i/>
      <sz val="9"/>
      <color theme="6" tint="-0.499984740745262"/>
      <name val="Tahoma"/>
      <family val="2"/>
    </font>
    <font>
      <sz val="10"/>
      <color theme="6" tint="-0.499984740745262"/>
      <name val="Tahoma"/>
      <family val="2"/>
    </font>
    <font>
      <b/>
      <sz val="8"/>
      <color indexed="18"/>
      <name val="Tahoma"/>
      <family val="2"/>
    </font>
    <font>
      <b/>
      <sz val="10"/>
      <color indexed="18"/>
      <name val="Tahoma"/>
      <family val="2"/>
    </font>
    <font>
      <b/>
      <sz val="14"/>
      <name val="Tahoma"/>
      <family val="2"/>
    </font>
  </fonts>
  <fills count="42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22"/>
      </patternFill>
    </fill>
    <fill>
      <patternFill patternType="solid">
        <fgColor indexed="36"/>
      </patternFill>
    </fill>
    <fill>
      <patternFill patternType="solid">
        <fgColor indexed="43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57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26"/>
      </patternFill>
    </fill>
    <fill>
      <patternFill patternType="solid">
        <fgColor indexed="4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</fills>
  <borders count="133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dashDotDot">
        <color indexed="64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thin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hair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/>
      <top/>
      <bottom/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hair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/>
      <diagonal/>
    </border>
    <border>
      <left/>
      <right style="hair">
        <color indexed="64"/>
      </right>
      <top/>
      <bottom/>
      <diagonal/>
    </border>
    <border>
      <left style="hair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/>
      <top/>
      <bottom style="thin">
        <color indexed="64"/>
      </bottom>
      <diagonal/>
    </border>
    <border>
      <left/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/>
      <diagonal/>
    </border>
    <border>
      <left/>
      <right style="hair">
        <color indexed="64"/>
      </right>
      <top style="hair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hair">
        <color indexed="64"/>
      </right>
      <top style="thin">
        <color indexed="64"/>
      </top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hair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/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hair">
        <color indexed="64"/>
      </top>
      <bottom style="double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/>
      <diagonal/>
    </border>
    <border>
      <left/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/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 diagonalUp="1"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 style="thin">
        <color indexed="64"/>
      </diagonal>
    </border>
    <border diagonalUp="1"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 style="thin">
        <color indexed="64"/>
      </diagonal>
    </border>
    <border diagonalUp="1"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 style="thin">
        <color indexed="64"/>
      </diagonal>
    </border>
    <border diagonalUp="1">
      <left style="hair">
        <color indexed="64"/>
      </left>
      <right/>
      <top style="hair">
        <color indexed="64"/>
      </top>
      <bottom style="hair">
        <color indexed="64"/>
      </bottom>
      <diagonal style="thin">
        <color indexed="64"/>
      </diagonal>
    </border>
    <border diagonalUp="1"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 style="hair">
        <color indexed="64"/>
      </diagonal>
    </border>
    <border diagonalUp="1">
      <left style="hair">
        <color indexed="64"/>
      </left>
      <right/>
      <top style="hair">
        <color indexed="64"/>
      </top>
      <bottom style="hair">
        <color indexed="64"/>
      </bottom>
      <diagonal style="hair">
        <color indexed="64"/>
      </diagonal>
    </border>
    <border diagonalUp="1">
      <left style="hair">
        <color indexed="64"/>
      </left>
      <right style="hair">
        <color indexed="64"/>
      </right>
      <top/>
      <bottom style="hair">
        <color indexed="64"/>
      </bottom>
      <diagonal style="hair">
        <color indexed="64"/>
      </diagonal>
    </border>
    <border diagonalUp="1">
      <left style="hair">
        <color indexed="64"/>
      </left>
      <right/>
      <top/>
      <bottom style="hair">
        <color indexed="64"/>
      </bottom>
      <diagonal style="hair">
        <color indexed="64"/>
      </diagonal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 diagonalUp="1">
      <left/>
      <right style="hair">
        <color indexed="64"/>
      </right>
      <top style="hair">
        <color indexed="64"/>
      </top>
      <bottom style="hair">
        <color indexed="64"/>
      </bottom>
      <diagonal style="thin">
        <color indexed="64"/>
      </diagonal>
    </border>
    <border diagonalUp="1">
      <left/>
      <right/>
      <top style="hair">
        <color indexed="64"/>
      </top>
      <bottom style="hair">
        <color indexed="64"/>
      </bottom>
      <diagonal style="thin">
        <color indexed="64"/>
      </diagonal>
    </border>
    <border diagonalUp="1">
      <left style="thin">
        <color indexed="64"/>
      </left>
      <right style="hair">
        <color indexed="64"/>
      </right>
      <top/>
      <bottom style="hair">
        <color indexed="64"/>
      </bottom>
      <diagonal style="thin">
        <color indexed="64"/>
      </diagonal>
    </border>
    <border diagonalUp="1">
      <left/>
      <right style="hair">
        <color indexed="64"/>
      </right>
      <top/>
      <bottom style="hair">
        <color indexed="64"/>
      </bottom>
      <diagonal style="thin">
        <color indexed="64"/>
      </diagonal>
    </border>
    <border diagonalUp="1">
      <left style="hair">
        <color indexed="64"/>
      </left>
      <right style="hair">
        <color indexed="64"/>
      </right>
      <top/>
      <bottom style="hair">
        <color indexed="64"/>
      </bottom>
      <diagonal style="thin">
        <color indexed="64"/>
      </diagonal>
    </border>
    <border diagonalUp="1">
      <left/>
      <right/>
      <top/>
      <bottom style="hair">
        <color indexed="64"/>
      </bottom>
      <diagonal style="thin">
        <color indexed="64"/>
      </diagonal>
    </border>
    <border diagonalUp="1">
      <left style="hair">
        <color indexed="64"/>
      </left>
      <right/>
      <top/>
      <bottom style="hair">
        <color indexed="64"/>
      </bottom>
      <diagonal style="thin">
        <color indexed="64"/>
      </diagonal>
    </border>
  </borders>
  <cellStyleXfs count="876">
    <xf numFmtId="0" fontId="0" fillId="0" borderId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2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3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4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6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7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9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10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5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8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1" fillId="11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12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9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0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0" fontId="52" fillId="17" borderId="0" applyNumberFormat="0" applyBorder="0" applyAlignment="0" applyProtection="0"/>
    <xf numFmtId="9" fontId="5" fillId="0" borderId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19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20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8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4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16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2" fillId="21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3" fillId="3" borderId="0" applyNumberFormat="0" applyBorder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4" fillId="13" borderId="1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0" fontId="55" fillId="22" borderId="2" applyNumberFormat="0" applyAlignment="0" applyProtection="0"/>
    <xf numFmtId="187" fontId="83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5" fillId="0" borderId="0" applyFont="0" applyFill="0" applyBorder="0" applyAlignment="0" applyProtection="0"/>
    <xf numFmtId="188" fontId="5" fillId="0" borderId="0" applyFont="0" applyFill="0" applyBorder="0" applyAlignment="0" applyProtection="0"/>
    <xf numFmtId="198" fontId="5" fillId="0" borderId="0" applyFont="0" applyFill="0" applyBorder="0" applyAlignment="0" applyProtection="0"/>
    <xf numFmtId="199" fontId="5" fillId="0" borderId="0" applyFont="0" applyFill="0" applyBorder="0" applyAlignment="0" applyProtection="0"/>
    <xf numFmtId="0" fontId="5" fillId="0" borderId="0" applyFont="0" applyFill="0" applyBorder="0" applyAlignment="0" applyProtection="0"/>
    <xf numFmtId="187" fontId="56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187" fontId="17" fillId="0" borderId="0" applyFont="0" applyFill="0" applyBorder="0" applyAlignment="0" applyProtection="0"/>
    <xf numFmtId="200" fontId="5" fillId="0" borderId="0"/>
    <xf numFmtId="187" fontId="75" fillId="0" borderId="0" applyFont="0" applyFill="0" applyBorder="0" applyAlignment="0" applyProtection="0"/>
    <xf numFmtId="201" fontId="5" fillId="0" borderId="0"/>
    <xf numFmtId="202" fontId="57" fillId="0" borderId="0" applyFont="0" applyFill="0" applyBorder="0" applyAlignment="0" applyProtection="0"/>
    <xf numFmtId="199" fontId="5" fillId="0" borderId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0" fontId="59" fillId="4" borderId="0" applyNumberFormat="0" applyBorder="0" applyAlignment="0" applyProtection="0"/>
    <xf numFmtId="40" fontId="60" fillId="0" borderId="0">
      <alignment horizontal="left"/>
    </xf>
    <xf numFmtId="40" fontId="61" fillId="0" borderId="0" applyNumberFormat="0" applyAlignment="0">
      <alignment horizontal="left"/>
    </xf>
    <xf numFmtId="0" fontId="62" fillId="0" borderId="3" applyNumberFormat="0" applyAlignment="0" applyProtection="0">
      <alignment horizontal="left" vertical="center"/>
    </xf>
    <xf numFmtId="0" fontId="62" fillId="0" borderId="4">
      <alignment horizontal="left" vertical="center"/>
    </xf>
    <xf numFmtId="40" fontId="63" fillId="0" borderId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4" fillId="0" borderId="5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5" fillId="0" borderId="6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7" applyNumberFormat="0" applyFill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6" fillId="0" borderId="0" applyNumberFormat="0" applyFill="0" applyBorder="0" applyAlignment="0" applyProtection="0"/>
    <xf numFmtId="0" fontId="67" fillId="0" borderId="0" applyNumberFormat="0" applyFill="0" applyBorder="0" applyAlignment="0" applyProtection="0">
      <alignment vertical="top"/>
      <protection locked="0"/>
    </xf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8" fillId="7" borderId="1" applyNumberFormat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0" fontId="69" fillId="0" borderId="8" applyNumberFormat="0" applyFill="0" applyAlignment="0" applyProtection="0"/>
    <xf numFmtId="187" fontId="17" fillId="0" borderId="0" applyFont="0" applyFill="0" applyBorder="0" applyAlignment="0" applyProtection="0"/>
    <xf numFmtId="203" fontId="70" fillId="0" borderId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71" fillId="15" borderId="0" applyNumberFormat="0" applyBorder="0" applyAlignment="0" applyProtection="0"/>
    <xf numFmtId="0" fontId="17" fillId="0" borderId="0"/>
    <xf numFmtId="0" fontId="27" fillId="0" borderId="0"/>
    <xf numFmtId="0" fontId="56" fillId="0" borderId="0"/>
    <xf numFmtId="0" fontId="72" fillId="0" borderId="0"/>
    <xf numFmtId="0" fontId="17" fillId="0" borderId="0"/>
    <xf numFmtId="0" fontId="72" fillId="0" borderId="0"/>
    <xf numFmtId="0" fontId="17" fillId="0" borderId="0"/>
    <xf numFmtId="0" fontId="72" fillId="0" borderId="0"/>
    <xf numFmtId="0" fontId="17" fillId="0" borderId="0"/>
    <xf numFmtId="0" fontId="4" fillId="0" borderId="0"/>
    <xf numFmtId="0" fontId="17" fillId="0" borderId="0"/>
    <xf numFmtId="0" fontId="72" fillId="0" borderId="0"/>
    <xf numFmtId="0" fontId="72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72" fillId="0" borderId="0"/>
    <xf numFmtId="0" fontId="17" fillId="0" borderId="0"/>
    <xf numFmtId="0" fontId="17" fillId="0" borderId="0"/>
    <xf numFmtId="0" fontId="72" fillId="0" borderId="0"/>
    <xf numFmtId="0" fontId="17" fillId="0" borderId="0"/>
    <xf numFmtId="0" fontId="72" fillId="0" borderId="0"/>
    <xf numFmtId="0" fontId="72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72" fillId="0" borderId="0"/>
    <xf numFmtId="0" fontId="72" fillId="0" borderId="0"/>
    <xf numFmtId="0" fontId="72" fillId="0" borderId="0"/>
    <xf numFmtId="0" fontId="17" fillId="0" borderId="0"/>
    <xf numFmtId="0" fontId="72" fillId="0" borderId="0"/>
    <xf numFmtId="0" fontId="72" fillId="0" borderId="0"/>
    <xf numFmtId="0" fontId="17" fillId="0" borderId="0"/>
    <xf numFmtId="0" fontId="17" fillId="0" borderId="0"/>
    <xf numFmtId="0" fontId="17" fillId="0" borderId="0"/>
    <xf numFmtId="0" fontId="72" fillId="0" borderId="0"/>
    <xf numFmtId="0" fontId="17" fillId="0" borderId="0"/>
    <xf numFmtId="0" fontId="72" fillId="0" borderId="0"/>
    <xf numFmtId="0" fontId="72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17" fillId="0" borderId="0"/>
    <xf numFmtId="0" fontId="17" fillId="0" borderId="0"/>
    <xf numFmtId="0" fontId="5" fillId="0" borderId="0"/>
    <xf numFmtId="0" fontId="17" fillId="0" borderId="0"/>
    <xf numFmtId="0" fontId="17" fillId="0" borderId="0"/>
    <xf numFmtId="0" fontId="5" fillId="0" borderId="0"/>
    <xf numFmtId="0" fontId="17" fillId="0" borderId="0"/>
    <xf numFmtId="0" fontId="5" fillId="0" borderId="0"/>
    <xf numFmtId="0" fontId="17" fillId="0" borderId="0"/>
    <xf numFmtId="0" fontId="5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5" fillId="0" borderId="0"/>
    <xf numFmtId="0" fontId="17" fillId="0" borderId="0"/>
    <xf numFmtId="0" fontId="17" fillId="0" borderId="0"/>
    <xf numFmtId="0" fontId="5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5" fillId="0" borderId="0"/>
    <xf numFmtId="0" fontId="17" fillId="0" borderId="0"/>
    <xf numFmtId="0" fontId="17" fillId="0" borderId="0"/>
    <xf numFmtId="0" fontId="17" fillId="0" borderId="0"/>
    <xf numFmtId="0" fontId="17" fillId="0" borderId="0"/>
    <xf numFmtId="0" fontId="5" fillId="0" borderId="0"/>
    <xf numFmtId="0" fontId="17" fillId="0" borderId="0"/>
    <xf numFmtId="0" fontId="17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1" fillId="0" borderId="0"/>
    <xf numFmtId="0" fontId="72" fillId="0" borderId="0"/>
    <xf numFmtId="0" fontId="72" fillId="0" borderId="0"/>
    <xf numFmtId="0" fontId="17" fillId="0" borderId="0"/>
    <xf numFmtId="0" fontId="17" fillId="0" borderId="0"/>
    <xf numFmtId="0" fontId="17" fillId="0" borderId="0"/>
    <xf numFmtId="0" fontId="73" fillId="0" borderId="0"/>
    <xf numFmtId="0" fontId="17" fillId="0" borderId="0"/>
    <xf numFmtId="0" fontId="73" fillId="0" borderId="0"/>
    <xf numFmtId="0" fontId="73" fillId="0" borderId="0"/>
    <xf numFmtId="0" fontId="5" fillId="0" borderId="0"/>
    <xf numFmtId="0" fontId="5" fillId="0" borderId="0"/>
    <xf numFmtId="0" fontId="5" fillId="0" borderId="0"/>
    <xf numFmtId="0" fontId="74" fillId="0" borderId="0"/>
    <xf numFmtId="0" fontId="75" fillId="0" borderId="0"/>
    <xf numFmtId="0" fontId="17" fillId="0" borderId="0"/>
    <xf numFmtId="0" fontId="75" fillId="0" borderId="0"/>
    <xf numFmtId="0" fontId="5" fillId="0" borderId="0"/>
    <xf numFmtId="208" fontId="96" fillId="0" borderId="0"/>
    <xf numFmtId="0" fontId="75" fillId="0" borderId="0"/>
    <xf numFmtId="0" fontId="5" fillId="0" borderId="0"/>
    <xf numFmtId="0" fontId="109" fillId="0" borderId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17" fillId="23" borderId="9" applyNumberFormat="0" applyFon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0" fontId="76" fillId="13" borderId="10" applyNumberFormat="0" applyAlignment="0" applyProtection="0"/>
    <xf numFmtId="187" fontId="5" fillId="0" borderId="0" applyFont="0" applyFill="0" applyBorder="0" applyAlignment="0" applyProtection="0"/>
    <xf numFmtId="9" fontId="83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17" fillId="0" borderId="0" applyFont="0" applyFill="0" applyBorder="0" applyAlignment="0" applyProtection="0"/>
    <xf numFmtId="9" fontId="27" fillId="0" borderId="0" applyFont="0" applyFill="0" applyBorder="0" applyAlignment="0" applyProtection="0"/>
    <xf numFmtId="0" fontId="77" fillId="0" borderId="11" applyNumberFormat="0" applyFont="0" applyFill="0" applyAlignment="0" applyProtection="0">
      <alignment horizontal="left" vertical="center"/>
    </xf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79" fillId="0" borderId="12" applyNumberFormat="0" applyFill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204" fontId="81" fillId="0" borderId="0" applyFont="0" applyFill="0" applyBorder="0" applyAlignment="0" applyProtection="0"/>
    <xf numFmtId="187" fontId="5" fillId="0" borderId="0" applyFont="0" applyFill="0" applyBorder="0" applyAlignment="0" applyProtection="0"/>
    <xf numFmtId="9" fontId="82" fillId="0" borderId="0" applyFont="0" applyFill="0" applyBorder="0" applyAlignment="0" applyProtection="0"/>
    <xf numFmtId="0" fontId="5" fillId="0" borderId="0" applyFont="0" applyFill="0" applyBorder="0" applyAlignment="0" applyProtection="0"/>
    <xf numFmtId="0" fontId="5" fillId="0" borderId="0" applyFont="0" applyFill="0" applyBorder="0" applyAlignment="0" applyProtection="0"/>
    <xf numFmtId="0" fontId="5" fillId="0" borderId="0" applyFont="0" applyFill="0" applyBorder="0" applyAlignment="0" applyProtection="0"/>
    <xf numFmtId="0" fontId="5" fillId="0" borderId="0" applyFont="0" applyFill="0" applyBorder="0" applyAlignment="0" applyProtection="0"/>
    <xf numFmtId="0" fontId="82" fillId="0" borderId="0"/>
    <xf numFmtId="0" fontId="74" fillId="0" borderId="0"/>
    <xf numFmtId="187" fontId="74" fillId="0" borderId="0" applyFont="0" applyFill="0" applyBorder="0" applyAlignment="0" applyProtection="0"/>
    <xf numFmtId="9" fontId="122" fillId="0" borderId="0" applyFont="0" applyFill="0" applyBorder="0" applyAlignment="0" applyProtection="0"/>
    <xf numFmtId="187" fontId="17" fillId="0" borderId="0" applyFont="0" applyFill="0" applyBorder="0" applyAlignment="0" applyProtection="0"/>
    <xf numFmtId="9" fontId="4" fillId="0" borderId="0" applyFont="0" applyFill="0" applyBorder="0" applyAlignment="0" applyProtection="0"/>
    <xf numFmtId="0" fontId="3" fillId="0" borderId="0"/>
    <xf numFmtId="187" fontId="127" fillId="0" borderId="0" applyFont="0" applyFill="0" applyBorder="0" applyAlignment="0" applyProtection="0"/>
    <xf numFmtId="0" fontId="2" fillId="0" borderId="0"/>
    <xf numFmtId="0" fontId="1" fillId="0" borderId="0"/>
    <xf numFmtId="0" fontId="149" fillId="0" borderId="0" applyNumberFormat="0" applyFill="0" applyBorder="0" applyAlignment="0" applyProtection="0"/>
  </cellStyleXfs>
  <cellXfs count="1149">
    <xf numFmtId="0" fontId="0" fillId="0" borderId="0" xfId="0"/>
    <xf numFmtId="17" fontId="6" fillId="0" borderId="0" xfId="753" applyNumberFormat="1" applyFont="1" applyFill="1" applyBorder="1" applyAlignment="1">
      <alignment horizontal="centerContinuous" vertical="center"/>
    </xf>
    <xf numFmtId="17" fontId="7" fillId="0" borderId="0" xfId="753" quotePrefix="1" applyNumberFormat="1" applyFont="1" applyBorder="1" applyAlignment="1">
      <alignment horizontal="centerContinuous" vertical="center"/>
    </xf>
    <xf numFmtId="0" fontId="8" fillId="0" borderId="0" xfId="753" applyFont="1" applyAlignment="1">
      <alignment horizontal="centerContinuous" vertical="center"/>
    </xf>
    <xf numFmtId="0" fontId="8" fillId="0" borderId="0" xfId="753" applyFont="1" applyAlignment="1">
      <alignment vertical="center"/>
    </xf>
    <xf numFmtId="17" fontId="9" fillId="0" borderId="13" xfId="753" quotePrefix="1" applyNumberFormat="1" applyFont="1" applyBorder="1" applyAlignment="1">
      <alignment horizontal="center" vertical="center"/>
    </xf>
    <xf numFmtId="17" fontId="9" fillId="0" borderId="0" xfId="753" quotePrefix="1" applyNumberFormat="1" applyFont="1" applyBorder="1" applyAlignment="1">
      <alignment horizontal="center" vertical="center"/>
    </xf>
    <xf numFmtId="0" fontId="10" fillId="24" borderId="14" xfId="753" applyFont="1" applyFill="1" applyBorder="1" applyAlignment="1">
      <alignment horizontal="center" vertical="center"/>
    </xf>
    <xf numFmtId="0" fontId="10" fillId="24" borderId="15" xfId="753" applyFont="1" applyFill="1" applyBorder="1" applyAlignment="1">
      <alignment horizontal="centerContinuous" vertical="center" wrapText="1"/>
    </xf>
    <xf numFmtId="0" fontId="11" fillId="24" borderId="4" xfId="753" applyFont="1" applyFill="1" applyBorder="1" applyAlignment="1">
      <alignment horizontal="centerContinuous" vertical="center" wrapText="1"/>
    </xf>
    <xf numFmtId="0" fontId="11" fillId="24" borderId="16" xfId="753" applyFont="1" applyFill="1" applyBorder="1" applyAlignment="1">
      <alignment horizontal="centerContinuous" vertical="center" wrapText="1"/>
    </xf>
    <xf numFmtId="0" fontId="8" fillId="0" borderId="0" xfId="753" applyFont="1" applyBorder="1" applyAlignment="1">
      <alignment vertical="center"/>
    </xf>
    <xf numFmtId="0" fontId="11" fillId="24" borderId="17" xfId="753" applyFont="1" applyFill="1" applyBorder="1" applyAlignment="1">
      <alignment horizontal="centerContinuous" vertical="center" wrapText="1"/>
    </xf>
    <xf numFmtId="0" fontId="11" fillId="24" borderId="18" xfId="753" applyFont="1" applyFill="1" applyBorder="1" applyAlignment="1">
      <alignment horizontal="centerContinuous" vertical="center" wrapText="1"/>
    </xf>
    <xf numFmtId="0" fontId="11" fillId="24" borderId="19" xfId="753" applyFont="1" applyFill="1" applyBorder="1" applyAlignment="1">
      <alignment horizontal="centerContinuous" vertical="center" wrapText="1"/>
    </xf>
    <xf numFmtId="0" fontId="10" fillId="24" borderId="20" xfId="753" applyFont="1" applyFill="1" applyBorder="1" applyAlignment="1">
      <alignment horizontal="center" vertical="center"/>
    </xf>
    <xf numFmtId="0" fontId="12" fillId="24" borderId="21" xfId="753" applyFont="1" applyFill="1" applyBorder="1" applyAlignment="1">
      <alignment horizontal="centerContinuous" vertical="center" wrapText="1"/>
    </xf>
    <xf numFmtId="0" fontId="13" fillId="24" borderId="22" xfId="753" applyFont="1" applyFill="1" applyBorder="1" applyAlignment="1">
      <alignment horizontal="centerContinuous" vertical="center" wrapText="1"/>
    </xf>
    <xf numFmtId="0" fontId="13" fillId="24" borderId="23" xfId="753" applyFont="1" applyFill="1" applyBorder="1" applyAlignment="1">
      <alignment horizontal="centerContinuous" vertical="center" wrapText="1"/>
    </xf>
    <xf numFmtId="0" fontId="12" fillId="24" borderId="24" xfId="753" applyFont="1" applyFill="1" applyBorder="1" applyAlignment="1">
      <alignment horizontal="centerContinuous" vertical="center" wrapText="1"/>
    </xf>
    <xf numFmtId="0" fontId="14" fillId="24" borderId="25" xfId="753" applyFont="1" applyFill="1" applyBorder="1" applyAlignment="1">
      <alignment horizontal="centerContinuous" vertical="center" wrapText="1"/>
    </xf>
    <xf numFmtId="0" fontId="10" fillId="24" borderId="31" xfId="753" applyFont="1" applyFill="1" applyBorder="1" applyAlignment="1">
      <alignment horizontal="center" vertical="center"/>
    </xf>
    <xf numFmtId="0" fontId="12" fillId="24" borderId="32" xfId="753" applyFont="1" applyFill="1" applyBorder="1" applyAlignment="1">
      <alignment horizontal="center" vertical="center" wrapText="1"/>
    </xf>
    <xf numFmtId="0" fontId="12" fillId="24" borderId="33" xfId="753" applyFont="1" applyFill="1" applyBorder="1" applyAlignment="1">
      <alignment horizontal="center" vertical="center" wrapText="1"/>
    </xf>
    <xf numFmtId="0" fontId="15" fillId="24" borderId="33" xfId="753" applyFont="1" applyFill="1" applyBorder="1" applyAlignment="1">
      <alignment horizontal="center" vertical="center" wrapText="1"/>
    </xf>
    <xf numFmtId="0" fontId="15" fillId="24" borderId="18" xfId="753" applyFont="1" applyFill="1" applyBorder="1" applyAlignment="1">
      <alignment horizontal="center" vertical="center" wrapText="1"/>
    </xf>
    <xf numFmtId="0" fontId="16" fillId="0" borderId="34" xfId="753" quotePrefix="1" applyFont="1" applyFill="1" applyBorder="1" applyAlignment="1">
      <alignment horizontal="left" vertical="center"/>
    </xf>
    <xf numFmtId="0" fontId="16" fillId="0" borderId="37" xfId="753" quotePrefix="1" applyFont="1" applyFill="1" applyBorder="1" applyAlignment="1">
      <alignment horizontal="left" vertical="center"/>
    </xf>
    <xf numFmtId="0" fontId="22" fillId="0" borderId="47" xfId="753" quotePrefix="1" applyFont="1" applyFill="1" applyBorder="1" applyAlignment="1">
      <alignment horizontal="left" vertical="center"/>
    </xf>
    <xf numFmtId="0" fontId="22" fillId="0" borderId="37" xfId="753" quotePrefix="1" applyFont="1" applyFill="1" applyBorder="1" applyAlignment="1">
      <alignment horizontal="left" vertical="center"/>
    </xf>
    <xf numFmtId="0" fontId="22" fillId="0" borderId="49" xfId="753" quotePrefix="1" applyFont="1" applyFill="1" applyBorder="1" applyAlignment="1">
      <alignment horizontal="left" vertical="center"/>
    </xf>
    <xf numFmtId="0" fontId="24" fillId="0" borderId="31" xfId="753" quotePrefix="1" applyFont="1" applyBorder="1" applyAlignment="1">
      <alignment horizontal="left" vertical="center"/>
    </xf>
    <xf numFmtId="189" fontId="25" fillId="0" borderId="21" xfId="445" applyNumberFormat="1" applyFont="1" applyBorder="1" applyAlignment="1">
      <alignment horizontal="center" vertical="center"/>
    </xf>
    <xf numFmtId="0" fontId="27" fillId="0" borderId="0" xfId="753" applyFont="1" applyAlignment="1">
      <alignment vertical="center"/>
    </xf>
    <xf numFmtId="0" fontId="24" fillId="0" borderId="31" xfId="753" applyFont="1" applyBorder="1" applyAlignment="1">
      <alignment horizontal="right" vertical="center"/>
    </xf>
    <xf numFmtId="190" fontId="24" fillId="0" borderId="50" xfId="445" applyNumberFormat="1" applyFont="1" applyBorder="1" applyAlignment="1">
      <alignment horizontal="right" vertical="center"/>
    </xf>
    <xf numFmtId="190" fontId="24" fillId="0" borderId="51" xfId="445" applyNumberFormat="1" applyFont="1" applyBorder="1" applyAlignment="1">
      <alignment horizontal="right" vertical="center"/>
    </xf>
    <xf numFmtId="190" fontId="24" fillId="0" borderId="22" xfId="445" applyNumberFormat="1" applyFont="1" applyBorder="1" applyAlignment="1">
      <alignment horizontal="right" vertical="center"/>
    </xf>
    <xf numFmtId="0" fontId="29" fillId="0" borderId="31" xfId="753" quotePrefix="1" applyFont="1" applyBorder="1" applyAlignment="1">
      <alignment horizontal="left" vertical="center"/>
    </xf>
    <xf numFmtId="189" fontId="30" fillId="0" borderId="51" xfId="445" applyNumberFormat="1" applyFont="1" applyBorder="1" applyAlignment="1">
      <alignment horizontal="center" vertical="center"/>
    </xf>
    <xf numFmtId="189" fontId="30" fillId="0" borderId="22" xfId="445" applyNumberFormat="1" applyFont="1" applyBorder="1" applyAlignment="1">
      <alignment horizontal="center" vertical="center"/>
    </xf>
    <xf numFmtId="0" fontId="29" fillId="0" borderId="31" xfId="753" applyFont="1" applyBorder="1" applyAlignment="1">
      <alignment horizontal="right" vertical="center"/>
    </xf>
    <xf numFmtId="0" fontId="31" fillId="24" borderId="31" xfId="753" quotePrefix="1" applyFont="1" applyFill="1" applyBorder="1" applyAlignment="1">
      <alignment horizontal="left" vertical="center"/>
    </xf>
    <xf numFmtId="0" fontId="28" fillId="0" borderId="52" xfId="753" applyFont="1" applyBorder="1" applyAlignment="1">
      <alignment horizontal="right" vertical="center"/>
    </xf>
    <xf numFmtId="189" fontId="25" fillId="0" borderId="53" xfId="445" applyNumberFormat="1" applyFont="1" applyBorder="1" applyAlignment="1">
      <alignment horizontal="center" vertical="center"/>
    </xf>
    <xf numFmtId="17" fontId="9" fillId="0" borderId="28" xfId="753" quotePrefix="1" applyNumberFormat="1" applyFont="1" applyBorder="1" applyAlignment="1">
      <alignment horizontal="center" vertical="center"/>
    </xf>
    <xf numFmtId="0" fontId="33" fillId="0" borderId="0" xfId="753" applyFont="1" applyAlignment="1">
      <alignment horizontal="right" vertical="center"/>
    </xf>
    <xf numFmtId="2" fontId="34" fillId="0" borderId="0" xfId="753" quotePrefix="1" applyNumberFormat="1" applyFont="1" applyBorder="1" applyAlignment="1">
      <alignment horizontal="center" vertical="center"/>
    </xf>
    <xf numFmtId="2" fontId="34" fillId="0" borderId="0" xfId="753" applyNumberFormat="1" applyFont="1" applyBorder="1" applyAlignment="1">
      <alignment vertical="center"/>
    </xf>
    <xf numFmtId="0" fontId="10" fillId="26" borderId="14" xfId="753" applyFont="1" applyFill="1" applyBorder="1" applyAlignment="1">
      <alignment horizontal="center" vertical="center"/>
    </xf>
    <xf numFmtId="0" fontId="10" fillId="26" borderId="15" xfId="753" applyFont="1" applyFill="1" applyBorder="1" applyAlignment="1">
      <alignment horizontal="centerContinuous" vertical="center" wrapText="1"/>
    </xf>
    <xf numFmtId="0" fontId="11" fillId="26" borderId="4" xfId="753" applyFont="1" applyFill="1" applyBorder="1" applyAlignment="1">
      <alignment horizontal="centerContinuous" vertical="center" wrapText="1"/>
    </xf>
    <xf numFmtId="0" fontId="11" fillId="26" borderId="16" xfId="753" applyFont="1" applyFill="1" applyBorder="1" applyAlignment="1">
      <alignment horizontal="centerContinuous" vertical="center" wrapText="1"/>
    </xf>
    <xf numFmtId="0" fontId="11" fillId="26" borderId="17" xfId="753" applyFont="1" applyFill="1" applyBorder="1" applyAlignment="1">
      <alignment horizontal="centerContinuous" vertical="center" wrapText="1"/>
    </xf>
    <xf numFmtId="0" fontId="11" fillId="26" borderId="18" xfId="753" applyFont="1" applyFill="1" applyBorder="1" applyAlignment="1">
      <alignment horizontal="centerContinuous" vertical="center" wrapText="1"/>
    </xf>
    <xf numFmtId="0" fontId="11" fillId="26" borderId="19" xfId="753" applyFont="1" applyFill="1" applyBorder="1" applyAlignment="1">
      <alignment horizontal="centerContinuous" vertical="center" wrapText="1"/>
    </xf>
    <xf numFmtId="0" fontId="10" fillId="26" borderId="20" xfId="753" applyFont="1" applyFill="1" applyBorder="1" applyAlignment="1">
      <alignment horizontal="center" vertical="center"/>
    </xf>
    <xf numFmtId="0" fontId="12" fillId="26" borderId="21" xfId="753" applyFont="1" applyFill="1" applyBorder="1" applyAlignment="1">
      <alignment horizontal="centerContinuous" vertical="center" wrapText="1"/>
    </xf>
    <xf numFmtId="0" fontId="13" fillId="26" borderId="22" xfId="753" applyFont="1" applyFill="1" applyBorder="1" applyAlignment="1">
      <alignment horizontal="centerContinuous" vertical="center" wrapText="1"/>
    </xf>
    <xf numFmtId="0" fontId="13" fillId="26" borderId="23" xfId="753" applyFont="1" applyFill="1" applyBorder="1" applyAlignment="1">
      <alignment horizontal="centerContinuous" vertical="center" wrapText="1"/>
    </xf>
    <xf numFmtId="0" fontId="12" fillId="26" borderId="24" xfId="753" applyFont="1" applyFill="1" applyBorder="1" applyAlignment="1">
      <alignment horizontal="centerContinuous" vertical="center" wrapText="1"/>
    </xf>
    <xf numFmtId="0" fontId="14" fillId="26" borderId="25" xfId="753" applyFont="1" applyFill="1" applyBorder="1" applyAlignment="1">
      <alignment horizontal="centerContinuous" vertical="center" wrapText="1"/>
    </xf>
    <xf numFmtId="193" fontId="28" fillId="0" borderId="22" xfId="789" applyNumberFormat="1" applyFont="1" applyBorder="1" applyAlignment="1">
      <alignment horizontal="right" vertical="center"/>
    </xf>
    <xf numFmtId="193" fontId="28" fillId="0" borderId="0" xfId="789" applyNumberFormat="1" applyFont="1" applyBorder="1" applyAlignment="1">
      <alignment horizontal="right" vertical="center"/>
    </xf>
    <xf numFmtId="193" fontId="28" fillId="0" borderId="23" xfId="789" applyNumberFormat="1" applyFont="1" applyBorder="1" applyAlignment="1">
      <alignment horizontal="right" vertical="center"/>
    </xf>
    <xf numFmtId="0" fontId="31" fillId="26" borderId="31" xfId="753" quotePrefix="1" applyFont="1" applyFill="1" applyBorder="1" applyAlignment="1">
      <alignment horizontal="left" vertical="center"/>
    </xf>
    <xf numFmtId="190" fontId="31" fillId="0" borderId="54" xfId="445" applyNumberFormat="1" applyFont="1" applyBorder="1" applyAlignment="1">
      <alignment horizontal="right" vertical="center"/>
    </xf>
    <xf numFmtId="190" fontId="31" fillId="0" borderId="55" xfId="445" applyNumberFormat="1" applyFont="1" applyBorder="1" applyAlignment="1">
      <alignment horizontal="right" vertical="center"/>
    </xf>
    <xf numFmtId="0" fontId="35" fillId="0" borderId="0" xfId="753" applyFont="1" applyBorder="1" applyAlignment="1">
      <alignment horizontal="right" vertical="center"/>
    </xf>
    <xf numFmtId="0" fontId="10" fillId="27" borderId="14" xfId="753" applyFont="1" applyFill="1" applyBorder="1" applyAlignment="1">
      <alignment horizontal="center" vertical="center"/>
    </xf>
    <xf numFmtId="0" fontId="10" fillId="27" borderId="15" xfId="753" applyFont="1" applyFill="1" applyBorder="1" applyAlignment="1">
      <alignment horizontal="centerContinuous" vertical="center" wrapText="1"/>
    </xf>
    <xf numFmtId="0" fontId="11" fillId="27" borderId="4" xfId="753" applyFont="1" applyFill="1" applyBorder="1" applyAlignment="1">
      <alignment horizontal="centerContinuous" vertical="center" wrapText="1"/>
    </xf>
    <xf numFmtId="0" fontId="11" fillId="27" borderId="16" xfId="753" applyFont="1" applyFill="1" applyBorder="1" applyAlignment="1">
      <alignment horizontal="centerContinuous" vertical="center" wrapText="1"/>
    </xf>
    <xf numFmtId="0" fontId="10" fillId="27" borderId="32" xfId="753" applyFont="1" applyFill="1" applyBorder="1" applyAlignment="1">
      <alignment horizontal="centerContinuous" vertical="center" wrapText="1"/>
    </xf>
    <xf numFmtId="0" fontId="11" fillId="27" borderId="17" xfId="753" applyFont="1" applyFill="1" applyBorder="1" applyAlignment="1">
      <alignment horizontal="centerContinuous" vertical="center" wrapText="1"/>
    </xf>
    <xf numFmtId="0" fontId="11" fillId="27" borderId="19" xfId="753" applyFont="1" applyFill="1" applyBorder="1" applyAlignment="1">
      <alignment horizontal="centerContinuous" vertical="center" wrapText="1"/>
    </xf>
    <xf numFmtId="0" fontId="10" fillId="27" borderId="31" xfId="753" applyFont="1" applyFill="1" applyBorder="1" applyAlignment="1">
      <alignment horizontal="center" vertical="center"/>
    </xf>
    <xf numFmtId="0" fontId="12" fillId="27" borderId="24" xfId="753" applyFont="1" applyFill="1" applyBorder="1" applyAlignment="1">
      <alignment horizontal="centerContinuous" vertical="center" wrapText="1"/>
    </xf>
    <xf numFmtId="0" fontId="13" fillId="27" borderId="26" xfId="753" applyFont="1" applyFill="1" applyBorder="1" applyAlignment="1">
      <alignment horizontal="centerContinuous" vertical="center" wrapText="1"/>
    </xf>
    <xf numFmtId="0" fontId="13" fillId="27" borderId="16" xfId="753" applyFont="1" applyFill="1" applyBorder="1" applyAlignment="1">
      <alignment horizontal="centerContinuous" vertical="center" wrapText="1"/>
    </xf>
    <xf numFmtId="0" fontId="14" fillId="27" borderId="25" xfId="753" applyFont="1" applyFill="1" applyBorder="1" applyAlignment="1">
      <alignment horizontal="centerContinuous" vertical="center" wrapText="1"/>
    </xf>
    <xf numFmtId="0" fontId="12" fillId="27" borderId="31" xfId="753" applyFont="1" applyFill="1" applyBorder="1" applyAlignment="1">
      <alignment horizontal="centerContinuous" vertical="center" wrapText="1"/>
    </xf>
    <xf numFmtId="0" fontId="84" fillId="27" borderId="24" xfId="753" applyFont="1" applyFill="1" applyBorder="1" applyAlignment="1">
      <alignment horizontal="centerContinuous" vertical="center" wrapText="1"/>
    </xf>
    <xf numFmtId="0" fontId="84" fillId="27" borderId="26" xfId="753" applyFont="1" applyFill="1" applyBorder="1" applyAlignment="1">
      <alignment horizontal="centerContinuous" vertical="center" wrapText="1"/>
    </xf>
    <xf numFmtId="0" fontId="84" fillId="27" borderId="27" xfId="753" applyFont="1" applyFill="1" applyBorder="1" applyAlignment="1">
      <alignment horizontal="centerContinuous" vertical="center" wrapText="1"/>
    </xf>
    <xf numFmtId="0" fontId="84" fillId="27" borderId="28" xfId="753" applyFont="1" applyFill="1" applyBorder="1" applyAlignment="1">
      <alignment horizontal="centerContinuous" vertical="center" wrapText="1"/>
    </xf>
    <xf numFmtId="0" fontId="85" fillId="27" borderId="29" xfId="753" applyFont="1" applyFill="1" applyBorder="1" applyAlignment="1">
      <alignment horizontal="centerContinuous" vertical="center" wrapText="1"/>
    </xf>
    <xf numFmtId="0" fontId="85" fillId="27" borderId="17" xfId="753" applyFont="1" applyFill="1" applyBorder="1" applyAlignment="1">
      <alignment horizontal="centerContinuous" vertical="center" wrapText="1"/>
    </xf>
    <xf numFmtId="0" fontId="85" fillId="27" borderId="18" xfId="753" applyFont="1" applyFill="1" applyBorder="1" applyAlignment="1">
      <alignment horizontal="centerContinuous" vertical="center" wrapText="1"/>
    </xf>
    <xf numFmtId="2" fontId="8" fillId="0" borderId="0" xfId="753" applyNumberFormat="1" applyFont="1" applyBorder="1" applyAlignment="1">
      <alignment vertical="center"/>
    </xf>
    <xf numFmtId="0" fontId="10" fillId="28" borderId="14" xfId="753" applyFont="1" applyFill="1" applyBorder="1" applyAlignment="1">
      <alignment horizontal="center" vertical="center"/>
    </xf>
    <xf numFmtId="0" fontId="10" fillId="28" borderId="15" xfId="753" applyFont="1" applyFill="1" applyBorder="1" applyAlignment="1">
      <alignment horizontal="centerContinuous" vertical="center" wrapText="1"/>
    </xf>
    <xf numFmtId="0" fontId="11" fillId="28" borderId="4" xfId="753" applyFont="1" applyFill="1" applyBorder="1" applyAlignment="1">
      <alignment horizontal="centerContinuous" vertical="center" wrapText="1"/>
    </xf>
    <xf numFmtId="0" fontId="11" fillId="28" borderId="16" xfId="753" applyFont="1" applyFill="1" applyBorder="1" applyAlignment="1">
      <alignment horizontal="centerContinuous" vertical="center" wrapText="1"/>
    </xf>
    <xf numFmtId="0" fontId="10" fillId="28" borderId="32" xfId="753" applyFont="1" applyFill="1" applyBorder="1" applyAlignment="1">
      <alignment horizontal="centerContinuous" vertical="center" wrapText="1"/>
    </xf>
    <xf numFmtId="0" fontId="11" fillId="28" borderId="17" xfId="753" applyFont="1" applyFill="1" applyBorder="1" applyAlignment="1">
      <alignment horizontal="centerContinuous" vertical="center" wrapText="1"/>
    </xf>
    <xf numFmtId="0" fontId="11" fillId="28" borderId="18" xfId="753" applyFont="1" applyFill="1" applyBorder="1" applyAlignment="1">
      <alignment horizontal="centerContinuous" vertical="center" wrapText="1"/>
    </xf>
    <xf numFmtId="0" fontId="11" fillId="28" borderId="19" xfId="753" applyFont="1" applyFill="1" applyBorder="1" applyAlignment="1">
      <alignment horizontal="centerContinuous" vertical="center" wrapText="1"/>
    </xf>
    <xf numFmtId="0" fontId="10" fillId="28" borderId="31" xfId="753" applyFont="1" applyFill="1" applyBorder="1" applyAlignment="1">
      <alignment horizontal="center" vertical="center"/>
    </xf>
    <xf numFmtId="0" fontId="12" fillId="28" borderId="24" xfId="753" applyFont="1" applyFill="1" applyBorder="1" applyAlignment="1">
      <alignment horizontal="centerContinuous" vertical="center" wrapText="1"/>
    </xf>
    <xf numFmtId="0" fontId="13" fillId="28" borderId="26" xfId="753" applyFont="1" applyFill="1" applyBorder="1" applyAlignment="1">
      <alignment horizontal="centerContinuous" vertical="center" wrapText="1"/>
    </xf>
    <xf numFmtId="0" fontId="13" fillId="28" borderId="16" xfId="753" applyFont="1" applyFill="1" applyBorder="1" applyAlignment="1">
      <alignment horizontal="centerContinuous" vertical="center" wrapText="1"/>
    </xf>
    <xf numFmtId="0" fontId="14" fillId="28" borderId="25" xfId="753" applyFont="1" applyFill="1" applyBorder="1" applyAlignment="1">
      <alignment horizontal="centerContinuous" vertical="center" wrapText="1"/>
    </xf>
    <xf numFmtId="0" fontId="12" fillId="28" borderId="31" xfId="753" applyFont="1" applyFill="1" applyBorder="1" applyAlignment="1">
      <alignment horizontal="centerContinuous" vertical="center" wrapText="1"/>
    </xf>
    <xf numFmtId="0" fontId="84" fillId="28" borderId="24" xfId="753" applyFont="1" applyFill="1" applyBorder="1" applyAlignment="1">
      <alignment horizontal="centerContinuous" vertical="center" wrapText="1"/>
    </xf>
    <xf numFmtId="0" fontId="84" fillId="28" borderId="26" xfId="753" applyFont="1" applyFill="1" applyBorder="1" applyAlignment="1">
      <alignment horizontal="centerContinuous" vertical="center" wrapText="1"/>
    </xf>
    <xf numFmtId="0" fontId="84" fillId="28" borderId="27" xfId="753" applyFont="1" applyFill="1" applyBorder="1" applyAlignment="1">
      <alignment horizontal="centerContinuous" vertical="center" wrapText="1"/>
    </xf>
    <xf numFmtId="0" fontId="84" fillId="28" borderId="28" xfId="753" applyFont="1" applyFill="1" applyBorder="1" applyAlignment="1">
      <alignment horizontal="centerContinuous" vertical="center" wrapText="1"/>
    </xf>
    <xf numFmtId="0" fontId="85" fillId="28" borderId="28" xfId="753" applyFont="1" applyFill="1" applyBorder="1" applyAlignment="1">
      <alignment horizontal="centerContinuous" vertical="center" wrapText="1"/>
    </xf>
    <xf numFmtId="0" fontId="85" fillId="28" borderId="29" xfId="753" applyFont="1" applyFill="1" applyBorder="1" applyAlignment="1">
      <alignment horizontal="centerContinuous" vertical="center" wrapText="1"/>
    </xf>
    <xf numFmtId="0" fontId="85" fillId="28" borderId="17" xfId="753" applyFont="1" applyFill="1" applyBorder="1" applyAlignment="1">
      <alignment horizontal="centerContinuous" vertical="center" wrapText="1"/>
    </xf>
    <xf numFmtId="0" fontId="85" fillId="28" borderId="18" xfId="753" applyFont="1" applyFill="1" applyBorder="1" applyAlignment="1">
      <alignment horizontal="centerContinuous" vertical="center" wrapText="1"/>
    </xf>
    <xf numFmtId="190" fontId="31" fillId="0" borderId="22" xfId="445" applyNumberFormat="1" applyFont="1" applyBorder="1" applyAlignment="1">
      <alignment horizontal="right" vertical="center"/>
    </xf>
    <xf numFmtId="190" fontId="31" fillId="0" borderId="23" xfId="445" applyNumberFormat="1" applyFont="1" applyBorder="1" applyAlignment="1">
      <alignment horizontal="right" vertical="center"/>
    </xf>
    <xf numFmtId="190" fontId="31" fillId="0" borderId="0" xfId="445" applyNumberFormat="1" applyFont="1" applyBorder="1" applyAlignment="1">
      <alignment horizontal="right" vertical="center"/>
    </xf>
    <xf numFmtId="190" fontId="24" fillId="0" borderId="23" xfId="445" applyNumberFormat="1" applyFont="1" applyBorder="1" applyAlignment="1">
      <alignment horizontal="right" vertical="center"/>
    </xf>
    <xf numFmtId="0" fontId="31" fillId="0" borderId="31" xfId="753" quotePrefix="1" applyFont="1" applyFill="1" applyBorder="1" applyAlignment="1">
      <alignment horizontal="left" vertical="center"/>
    </xf>
    <xf numFmtId="189" fontId="25" fillId="0" borderId="21" xfId="445" applyNumberFormat="1" applyFont="1" applyFill="1" applyBorder="1" applyAlignment="1">
      <alignment horizontal="center" vertical="center"/>
    </xf>
    <xf numFmtId="189" fontId="25" fillId="0" borderId="22" xfId="445" applyNumberFormat="1" applyFont="1" applyFill="1" applyBorder="1" applyAlignment="1">
      <alignment horizontal="center" vertical="center"/>
    </xf>
    <xf numFmtId="189" fontId="25" fillId="0" borderId="23" xfId="445" applyNumberFormat="1" applyFont="1" applyFill="1" applyBorder="1" applyAlignment="1">
      <alignment horizontal="center" vertical="center"/>
    </xf>
    <xf numFmtId="189" fontId="32" fillId="0" borderId="22" xfId="445" applyNumberFormat="1" applyFont="1" applyFill="1" applyBorder="1" applyAlignment="1">
      <alignment horizontal="center" vertical="center"/>
    </xf>
    <xf numFmtId="189" fontId="32" fillId="0" borderId="51" xfId="445" applyNumberFormat="1" applyFont="1" applyFill="1" applyBorder="1" applyAlignment="1">
      <alignment horizontal="center" vertical="center"/>
    </xf>
    <xf numFmtId="190" fontId="31" fillId="0" borderId="13" xfId="445" applyNumberFormat="1" applyFont="1" applyBorder="1" applyAlignment="1">
      <alignment horizontal="right" vertical="center"/>
    </xf>
    <xf numFmtId="190" fontId="24" fillId="0" borderId="54" xfId="445" applyNumberFormat="1" applyFont="1" applyBorder="1" applyAlignment="1">
      <alignment horizontal="right" vertical="center"/>
    </xf>
    <xf numFmtId="190" fontId="24" fillId="0" borderId="57" xfId="445" applyNumberFormat="1" applyFont="1" applyBorder="1" applyAlignment="1">
      <alignment horizontal="right" vertical="center"/>
    </xf>
    <xf numFmtId="190" fontId="24" fillId="0" borderId="13" xfId="445" applyNumberFormat="1" applyFont="1" applyBorder="1" applyAlignment="1">
      <alignment horizontal="right" vertical="center"/>
    </xf>
    <xf numFmtId="190" fontId="24" fillId="0" borderId="55" xfId="445" applyNumberFormat="1" applyFont="1" applyBorder="1" applyAlignment="1">
      <alignment horizontal="right" vertical="center"/>
    </xf>
    <xf numFmtId="0" fontId="31" fillId="0" borderId="31" xfId="753" applyFont="1" applyFill="1" applyBorder="1" applyAlignment="1">
      <alignment horizontal="center" vertical="center"/>
    </xf>
    <xf numFmtId="189" fontId="25" fillId="0" borderId="21" xfId="445" quotePrefix="1" applyNumberFormat="1" applyFont="1" applyFill="1" applyBorder="1" applyAlignment="1">
      <alignment horizontal="center" vertical="center"/>
    </xf>
    <xf numFmtId="189" fontId="25" fillId="0" borderId="23" xfId="445" quotePrefix="1" applyNumberFormat="1" applyFont="1" applyFill="1" applyBorder="1" applyAlignment="1">
      <alignment horizontal="center" vertical="center"/>
    </xf>
    <xf numFmtId="189" fontId="25" fillId="0" borderId="22" xfId="445" quotePrefix="1" applyNumberFormat="1" applyFont="1" applyFill="1" applyBorder="1" applyAlignment="1">
      <alignment horizontal="center" vertical="center"/>
    </xf>
    <xf numFmtId="189" fontId="25" fillId="0" borderId="0" xfId="445" quotePrefix="1" applyNumberFormat="1" applyFont="1" applyFill="1" applyBorder="1" applyAlignment="1">
      <alignment horizontal="center" vertical="center"/>
    </xf>
    <xf numFmtId="189" fontId="25" fillId="0" borderId="50" xfId="445" applyNumberFormat="1" applyFont="1" applyFill="1" applyBorder="1" applyAlignment="1">
      <alignment horizontal="center" vertical="center"/>
    </xf>
    <xf numFmtId="0" fontId="31" fillId="29" borderId="52" xfId="753" applyFont="1" applyFill="1" applyBorder="1" applyAlignment="1">
      <alignment horizontal="center" vertical="center"/>
    </xf>
    <xf numFmtId="189" fontId="25" fillId="29" borderId="53" xfId="445" applyNumberFormat="1" applyFont="1" applyFill="1" applyBorder="1" applyAlignment="1">
      <alignment horizontal="center" vertical="center"/>
    </xf>
    <xf numFmtId="189" fontId="25" fillId="29" borderId="54" xfId="445" applyNumberFormat="1" applyFont="1" applyFill="1" applyBorder="1" applyAlignment="1">
      <alignment horizontal="center" vertical="center"/>
    </xf>
    <xf numFmtId="189" fontId="25" fillId="29" borderId="55" xfId="445" applyNumberFormat="1" applyFont="1" applyFill="1" applyBorder="1" applyAlignment="1">
      <alignment horizontal="center" vertical="center"/>
    </xf>
    <xf numFmtId="189" fontId="25" fillId="29" borderId="55" xfId="445" quotePrefix="1" applyNumberFormat="1" applyFont="1" applyFill="1" applyBorder="1" applyAlignment="1">
      <alignment horizontal="center" vertical="center"/>
    </xf>
    <xf numFmtId="189" fontId="25" fillId="29" borderId="57" xfId="445" applyNumberFormat="1" applyFont="1" applyFill="1" applyBorder="1" applyAlignment="1">
      <alignment horizontal="center" vertical="center"/>
    </xf>
    <xf numFmtId="0" fontId="37" fillId="0" borderId="31" xfId="753" quotePrefix="1" applyFont="1" applyBorder="1" applyAlignment="1">
      <alignment horizontal="left" vertical="center"/>
    </xf>
    <xf numFmtId="189" fontId="38" fillId="0" borderId="22" xfId="445" applyNumberFormat="1" applyFont="1" applyBorder="1" applyAlignment="1">
      <alignment horizontal="center" vertical="center"/>
    </xf>
    <xf numFmtId="189" fontId="38" fillId="0" borderId="51" xfId="445" applyNumberFormat="1" applyFont="1" applyBorder="1" applyAlignment="1">
      <alignment horizontal="center" vertical="center"/>
    </xf>
    <xf numFmtId="189" fontId="38" fillId="0" borderId="21" xfId="445" applyNumberFormat="1" applyFont="1" applyBorder="1" applyAlignment="1">
      <alignment horizontal="center" vertical="center"/>
    </xf>
    <xf numFmtId="189" fontId="39" fillId="0" borderId="22" xfId="445" applyNumberFormat="1" applyFont="1" applyBorder="1" applyAlignment="1">
      <alignment horizontal="center" vertical="center"/>
    </xf>
    <xf numFmtId="189" fontId="39" fillId="0" borderId="51" xfId="445" applyNumberFormat="1" applyFont="1" applyBorder="1" applyAlignment="1">
      <alignment horizontal="center" vertical="center"/>
    </xf>
    <xf numFmtId="0" fontId="37" fillId="0" borderId="52" xfId="753" applyFont="1" applyBorder="1" applyAlignment="1">
      <alignment horizontal="right" vertical="center"/>
    </xf>
    <xf numFmtId="189" fontId="40" fillId="0" borderId="53" xfId="445" applyNumberFormat="1" applyFont="1" applyBorder="1" applyAlignment="1">
      <alignment horizontal="center" vertical="center"/>
    </xf>
    <xf numFmtId="190" fontId="28" fillId="0" borderId="54" xfId="445" applyNumberFormat="1" applyFont="1" applyBorder="1" applyAlignment="1">
      <alignment horizontal="right" vertical="center"/>
    </xf>
    <xf numFmtId="190" fontId="28" fillId="0" borderId="55" xfId="445" applyNumberFormat="1" applyFont="1" applyBorder="1" applyAlignment="1">
      <alignment horizontal="right" vertical="center"/>
    </xf>
    <xf numFmtId="190" fontId="24" fillId="0" borderId="53" xfId="445" applyNumberFormat="1" applyFont="1" applyBorder="1" applyAlignment="1">
      <alignment horizontal="right" vertical="center"/>
    </xf>
    <xf numFmtId="0" fontId="41" fillId="0" borderId="31" xfId="753" applyFont="1" applyFill="1" applyBorder="1" applyAlignment="1">
      <alignment horizontal="center" vertical="center"/>
    </xf>
    <xf numFmtId="189" fontId="25" fillId="0" borderId="27" xfId="445" quotePrefix="1" applyNumberFormat="1" applyFont="1" applyFill="1" applyBorder="1" applyAlignment="1">
      <alignment horizontal="center" vertical="center"/>
    </xf>
    <xf numFmtId="189" fontId="25" fillId="0" borderId="51" xfId="445" quotePrefix="1" applyNumberFormat="1" applyFont="1" applyFill="1" applyBorder="1" applyAlignment="1">
      <alignment horizontal="center" vertical="center"/>
    </xf>
    <xf numFmtId="0" fontId="41" fillId="29" borderId="52" xfId="753" applyFont="1" applyFill="1" applyBorder="1" applyAlignment="1">
      <alignment horizontal="center" vertical="center"/>
    </xf>
    <xf numFmtId="189" fontId="25" fillId="29" borderId="54" xfId="445" quotePrefix="1" applyNumberFormat="1" applyFont="1" applyFill="1" applyBorder="1" applyAlignment="1">
      <alignment horizontal="center" vertical="center"/>
    </xf>
    <xf numFmtId="189" fontId="25" fillId="29" borderId="56" xfId="445" applyNumberFormat="1" applyFont="1" applyFill="1" applyBorder="1" applyAlignment="1">
      <alignment horizontal="center" vertical="center"/>
    </xf>
    <xf numFmtId="0" fontId="42" fillId="0" borderId="28" xfId="753" applyFont="1" applyFill="1" applyBorder="1" applyAlignment="1">
      <alignment horizontal="left" vertical="center"/>
    </xf>
    <xf numFmtId="195" fontId="21" fillId="0" borderId="28" xfId="445" applyNumberFormat="1" applyFont="1" applyFill="1" applyBorder="1" applyAlignment="1">
      <alignment horizontal="center" vertical="center"/>
    </xf>
    <xf numFmtId="195" fontId="21" fillId="0" borderId="0" xfId="445" applyNumberFormat="1" applyFont="1" applyFill="1" applyBorder="1" applyAlignment="1">
      <alignment horizontal="center" vertical="center"/>
    </xf>
    <xf numFmtId="0" fontId="14" fillId="26" borderId="26" xfId="753" applyFont="1" applyFill="1" applyBorder="1" applyAlignment="1">
      <alignment horizontal="center" vertical="center" wrapText="1"/>
    </xf>
    <xf numFmtId="0" fontId="14" fillId="26" borderId="17" xfId="753" applyFont="1" applyFill="1" applyBorder="1" applyAlignment="1">
      <alignment horizontal="center" vertical="center" wrapText="1"/>
    </xf>
    <xf numFmtId="0" fontId="15" fillId="26" borderId="26" xfId="753" applyFont="1" applyFill="1" applyBorder="1" applyAlignment="1">
      <alignment horizontal="center" vertical="center" wrapText="1"/>
    </xf>
    <xf numFmtId="0" fontId="15" fillId="26" borderId="17" xfId="753" applyFont="1" applyFill="1" applyBorder="1" applyAlignment="1">
      <alignment horizontal="center" vertical="center" wrapText="1"/>
    </xf>
    <xf numFmtId="0" fontId="15" fillId="26" borderId="27" xfId="753" applyFont="1" applyFill="1" applyBorder="1" applyAlignment="1">
      <alignment horizontal="center" vertical="center" wrapText="1"/>
    </xf>
    <xf numFmtId="0" fontId="15" fillId="26" borderId="24" xfId="753" applyFont="1" applyFill="1" applyBorder="1" applyAlignment="1">
      <alignment horizontal="center" vertical="center" wrapText="1"/>
    </xf>
    <xf numFmtId="0" fontId="43" fillId="0" borderId="31" xfId="753" quotePrefix="1" applyFont="1" applyBorder="1" applyAlignment="1">
      <alignment horizontal="left" vertical="center"/>
    </xf>
    <xf numFmtId="0" fontId="43" fillId="0" borderId="52" xfId="753" applyFont="1" applyBorder="1" applyAlignment="1">
      <alignment horizontal="right" vertical="center"/>
    </xf>
    <xf numFmtId="191" fontId="24" fillId="0" borderId="56" xfId="445" applyNumberFormat="1" applyFont="1" applyBorder="1" applyAlignment="1">
      <alignment horizontal="right" vertical="center"/>
    </xf>
    <xf numFmtId="189" fontId="25" fillId="0" borderId="27" xfId="445" applyNumberFormat="1" applyFont="1" applyFill="1" applyBorder="1" applyAlignment="1">
      <alignment horizontal="center" vertical="center"/>
    </xf>
    <xf numFmtId="0" fontId="31" fillId="26" borderId="14" xfId="753" applyFont="1" applyFill="1" applyBorder="1" applyAlignment="1">
      <alignment horizontal="center" vertical="center"/>
    </xf>
    <xf numFmtId="0" fontId="44" fillId="26" borderId="15" xfId="753" applyFont="1" applyFill="1" applyBorder="1" applyAlignment="1">
      <alignment horizontal="centerContinuous" vertical="center" wrapText="1"/>
    </xf>
    <xf numFmtId="0" fontId="44" fillId="26" borderId="32" xfId="753" applyFont="1" applyFill="1" applyBorder="1" applyAlignment="1">
      <alignment horizontal="centerContinuous" vertical="center" wrapText="1"/>
    </xf>
    <xf numFmtId="0" fontId="31" fillId="26" borderId="31" xfId="753" applyFont="1" applyFill="1" applyBorder="1" applyAlignment="1">
      <alignment horizontal="center" vertical="center"/>
    </xf>
    <xf numFmtId="0" fontId="13" fillId="26" borderId="26" xfId="753" applyFont="1" applyFill="1" applyBorder="1" applyAlignment="1">
      <alignment horizontal="centerContinuous" vertical="center" wrapText="1"/>
    </xf>
    <xf numFmtId="0" fontId="13" fillId="26" borderId="16" xfId="753" applyFont="1" applyFill="1" applyBorder="1" applyAlignment="1">
      <alignment horizontal="centerContinuous" vertical="center" wrapText="1"/>
    </xf>
    <xf numFmtId="0" fontId="45" fillId="26" borderId="73" xfId="753" applyFont="1" applyFill="1" applyBorder="1" applyAlignment="1">
      <alignment horizontal="centerContinuous" vertical="center" wrapText="1"/>
    </xf>
    <xf numFmtId="0" fontId="45" fillId="26" borderId="74" xfId="753" applyFont="1" applyFill="1" applyBorder="1" applyAlignment="1">
      <alignment horizontal="centerContinuous" vertical="center" wrapText="1"/>
    </xf>
    <xf numFmtId="0" fontId="45" fillId="26" borderId="27" xfId="753" applyFont="1" applyFill="1" applyBorder="1" applyAlignment="1">
      <alignment horizontal="centerContinuous" vertical="center" wrapText="1"/>
    </xf>
    <xf numFmtId="0" fontId="45" fillId="26" borderId="17" xfId="753" applyFont="1" applyFill="1" applyBorder="1" applyAlignment="1">
      <alignment horizontal="centerContinuous" vertical="center" wrapText="1"/>
    </xf>
    <xf numFmtId="0" fontId="45" fillId="26" borderId="29" xfId="753" applyFont="1" applyFill="1" applyBorder="1" applyAlignment="1">
      <alignment horizontal="centerContinuous" vertical="center" wrapText="1"/>
    </xf>
    <xf numFmtId="0" fontId="31" fillId="26" borderId="52" xfId="753" applyFont="1" applyFill="1" applyBorder="1" applyAlignment="1">
      <alignment horizontal="center" vertical="center"/>
    </xf>
    <xf numFmtId="0" fontId="12" fillId="26" borderId="24" xfId="753" applyFont="1" applyFill="1" applyBorder="1" applyAlignment="1">
      <alignment horizontal="center" vertical="center" wrapText="1"/>
    </xf>
    <xf numFmtId="0" fontId="12" fillId="26" borderId="26" xfId="753" applyFont="1" applyFill="1" applyBorder="1" applyAlignment="1">
      <alignment horizontal="center" vertical="center" wrapText="1"/>
    </xf>
    <xf numFmtId="0" fontId="12" fillId="26" borderId="27" xfId="753" applyFont="1" applyFill="1" applyBorder="1" applyAlignment="1">
      <alignment horizontal="center" vertical="center" wrapText="1"/>
    </xf>
    <xf numFmtId="0" fontId="12" fillId="26" borderId="72" xfId="753" applyFont="1" applyFill="1" applyBorder="1" applyAlignment="1">
      <alignment horizontal="center" vertical="center" wrapText="1"/>
    </xf>
    <xf numFmtId="0" fontId="12" fillId="26" borderId="28" xfId="753" applyFont="1" applyFill="1" applyBorder="1" applyAlignment="1">
      <alignment horizontal="center" vertical="center" wrapText="1"/>
    </xf>
    <xf numFmtId="0" fontId="31" fillId="26" borderId="14" xfId="753" quotePrefix="1" applyFont="1" applyFill="1" applyBorder="1" applyAlignment="1">
      <alignment horizontal="left" vertical="center"/>
    </xf>
    <xf numFmtId="197" fontId="32" fillId="26" borderId="26" xfId="445" applyNumberFormat="1" applyFont="1" applyFill="1" applyBorder="1" applyAlignment="1">
      <alignment horizontal="center" vertical="center"/>
    </xf>
    <xf numFmtId="197" fontId="32" fillId="26" borderId="17" xfId="445" applyNumberFormat="1" applyFont="1" applyFill="1" applyBorder="1" applyAlignment="1">
      <alignment horizontal="center" vertical="center"/>
    </xf>
    <xf numFmtId="190" fontId="28" fillId="0" borderId="56" xfId="445" applyNumberFormat="1" applyFont="1" applyBorder="1" applyAlignment="1">
      <alignment horizontal="right" vertical="center"/>
    </xf>
    <xf numFmtId="190" fontId="24" fillId="0" borderId="56" xfId="445" applyNumberFormat="1" applyFont="1" applyBorder="1" applyAlignment="1">
      <alignment horizontal="right" vertical="center"/>
    </xf>
    <xf numFmtId="194" fontId="8" fillId="0" borderId="0" xfId="753" applyNumberFormat="1" applyFont="1" applyBorder="1" applyAlignment="1">
      <alignment vertical="center"/>
    </xf>
    <xf numFmtId="0" fontId="11" fillId="24" borderId="27" xfId="753" applyFont="1" applyFill="1" applyBorder="1" applyAlignment="1">
      <alignment horizontal="centerContinuous" vertical="center" wrapText="1"/>
    </xf>
    <xf numFmtId="0" fontId="11" fillId="26" borderId="27" xfId="753" applyFont="1" applyFill="1" applyBorder="1" applyAlignment="1">
      <alignment horizontal="centerContinuous" vertical="center" wrapText="1"/>
    </xf>
    <xf numFmtId="0" fontId="11" fillId="26" borderId="28" xfId="753" applyFont="1" applyFill="1" applyBorder="1" applyAlignment="1">
      <alignment horizontal="centerContinuous" vertical="center" wrapText="1"/>
    </xf>
    <xf numFmtId="0" fontId="11" fillId="27" borderId="27" xfId="753" applyFont="1" applyFill="1" applyBorder="1" applyAlignment="1">
      <alignment horizontal="centerContinuous" vertical="center" wrapText="1"/>
    </xf>
    <xf numFmtId="0" fontId="11" fillId="28" borderId="27" xfId="753" applyFont="1" applyFill="1" applyBorder="1" applyAlignment="1">
      <alignment horizontal="centerContinuous" vertical="center" wrapText="1"/>
    </xf>
    <xf numFmtId="0" fontId="11" fillId="28" borderId="29" xfId="753" applyFont="1" applyFill="1" applyBorder="1" applyAlignment="1">
      <alignment horizontal="centerContinuous" vertical="center" wrapText="1"/>
    </xf>
    <xf numFmtId="0" fontId="84" fillId="26" borderId="74" xfId="753" applyFont="1" applyFill="1" applyBorder="1" applyAlignment="1">
      <alignment horizontal="centerContinuous" vertical="center" wrapText="1"/>
    </xf>
    <xf numFmtId="0" fontId="31" fillId="26" borderId="31" xfId="753" quotePrefix="1" applyFont="1" applyFill="1" applyBorder="1" applyAlignment="1">
      <alignment horizontal="right" vertical="center"/>
    </xf>
    <xf numFmtId="0" fontId="29" fillId="0" borderId="31" xfId="753" quotePrefix="1" applyFont="1" applyBorder="1" applyAlignment="1">
      <alignment horizontal="right" vertical="center"/>
    </xf>
    <xf numFmtId="193" fontId="31" fillId="0" borderId="0" xfId="789" applyNumberFormat="1" applyFont="1" applyBorder="1" applyAlignment="1">
      <alignment horizontal="right" vertical="center"/>
    </xf>
    <xf numFmtId="193" fontId="31" fillId="0" borderId="22" xfId="789" applyNumberFormat="1" applyFont="1" applyBorder="1" applyAlignment="1">
      <alignment horizontal="right" vertical="center"/>
    </xf>
    <xf numFmtId="0" fontId="29" fillId="0" borderId="78" xfId="753" applyFont="1" applyBorder="1" applyAlignment="1">
      <alignment horizontal="left" vertical="center"/>
    </xf>
    <xf numFmtId="189" fontId="25" fillId="0" borderId="26" xfId="445" quotePrefix="1" applyNumberFormat="1" applyFont="1" applyFill="1" applyBorder="1" applyAlignment="1">
      <alignment horizontal="center" vertical="center"/>
    </xf>
    <xf numFmtId="0" fontId="45" fillId="26" borderId="80" xfId="753" applyFont="1" applyFill="1" applyBorder="1" applyAlignment="1">
      <alignment horizontal="centerContinuous" vertical="center" wrapText="1"/>
    </xf>
    <xf numFmtId="190" fontId="31" fillId="0" borderId="50" xfId="445" applyNumberFormat="1" applyFont="1" applyBorder="1" applyAlignment="1">
      <alignment horizontal="right" vertical="center"/>
    </xf>
    <xf numFmtId="190" fontId="31" fillId="0" borderId="56" xfId="445" applyNumberFormat="1" applyFont="1" applyBorder="1" applyAlignment="1">
      <alignment horizontal="right" vertical="center"/>
    </xf>
    <xf numFmtId="0" fontId="34" fillId="0" borderId="0" xfId="692" applyFont="1" applyBorder="1" applyAlignment="1">
      <alignment vertical="center"/>
    </xf>
    <xf numFmtId="17" fontId="27" fillId="0" borderId="81" xfId="692" applyNumberFormat="1" applyFont="1" applyBorder="1" applyAlignment="1">
      <alignment horizontal="center" vertical="center"/>
    </xf>
    <xf numFmtId="0" fontId="27" fillId="0" borderId="0" xfId="692" applyFont="1" applyBorder="1" applyAlignment="1">
      <alignment horizontal="center" vertical="center"/>
    </xf>
    <xf numFmtId="0" fontId="27" fillId="0" borderId="0" xfId="692" applyFont="1" applyBorder="1" applyAlignment="1">
      <alignment vertical="center"/>
    </xf>
    <xf numFmtId="0" fontId="27" fillId="0" borderId="82" xfId="692" applyFont="1" applyBorder="1" applyAlignment="1">
      <alignment vertical="center"/>
    </xf>
    <xf numFmtId="0" fontId="27" fillId="0" borderId="81" xfId="692" applyFont="1" applyBorder="1" applyAlignment="1">
      <alignment vertical="center"/>
    </xf>
    <xf numFmtId="0" fontId="87" fillId="0" borderId="0" xfId="692" applyFont="1" applyBorder="1" applyAlignment="1">
      <alignment vertical="center"/>
    </xf>
    <xf numFmtId="0" fontId="27" fillId="0" borderId="0" xfId="692" quotePrefix="1" applyFont="1" applyBorder="1" applyAlignment="1">
      <alignment horizontal="left" vertical="center"/>
    </xf>
    <xf numFmtId="0" fontId="12" fillId="26" borderId="19" xfId="753" applyFont="1" applyFill="1" applyBorder="1" applyAlignment="1">
      <alignment horizontal="centerContinuous" vertical="center" wrapText="1"/>
    </xf>
    <xf numFmtId="0" fontId="12" fillId="24" borderId="19" xfId="753" applyFont="1" applyFill="1" applyBorder="1" applyAlignment="1">
      <alignment horizontal="centerContinuous" vertical="center" wrapText="1"/>
    </xf>
    <xf numFmtId="0" fontId="11" fillId="26" borderId="0" xfId="753" applyFont="1" applyFill="1" applyBorder="1" applyAlignment="1">
      <alignment horizontal="centerContinuous" vertical="center" wrapText="1"/>
    </xf>
    <xf numFmtId="0" fontId="22" fillId="0" borderId="43" xfId="753" quotePrefix="1" applyFont="1" applyFill="1" applyBorder="1" applyAlignment="1">
      <alignment horizontal="left" vertical="center"/>
    </xf>
    <xf numFmtId="0" fontId="20" fillId="0" borderId="37" xfId="753" quotePrefix="1" applyFont="1" applyFill="1" applyBorder="1" applyAlignment="1">
      <alignment horizontal="left" vertical="center"/>
    </xf>
    <xf numFmtId="0" fontId="89" fillId="0" borderId="86" xfId="753" quotePrefix="1" applyFont="1" applyFill="1" applyBorder="1" applyAlignment="1">
      <alignment horizontal="left" vertical="center"/>
    </xf>
    <xf numFmtId="0" fontId="89" fillId="0" borderId="37" xfId="753" quotePrefix="1" applyFont="1" applyFill="1" applyBorder="1" applyAlignment="1">
      <alignment horizontal="left" vertical="center"/>
    </xf>
    <xf numFmtId="0" fontId="24" fillId="0" borderId="14" xfId="753" quotePrefix="1" applyFont="1" applyBorder="1" applyAlignment="1">
      <alignment horizontal="left" vertical="center"/>
    </xf>
    <xf numFmtId="189" fontId="26" fillId="0" borderId="26" xfId="445" applyNumberFormat="1" applyFont="1" applyBorder="1" applyAlignment="1">
      <alignment horizontal="center" vertical="center"/>
    </xf>
    <xf numFmtId="189" fontId="26" fillId="0" borderId="17" xfId="445" applyNumberFormat="1" applyFont="1" applyBorder="1" applyAlignment="1">
      <alignment horizontal="center" vertical="center"/>
    </xf>
    <xf numFmtId="0" fontId="31" fillId="24" borderId="52" xfId="753" quotePrefix="1" applyFont="1" applyFill="1" applyBorder="1" applyAlignment="1">
      <alignment horizontal="left" vertical="center"/>
    </xf>
    <xf numFmtId="189" fontId="32" fillId="24" borderId="54" xfId="445" applyNumberFormat="1" applyFont="1" applyFill="1" applyBorder="1" applyAlignment="1">
      <alignment horizontal="center" vertical="center"/>
    </xf>
    <xf numFmtId="189" fontId="32" fillId="24" borderId="57" xfId="445" applyNumberFormat="1" applyFont="1" applyFill="1" applyBorder="1" applyAlignment="1">
      <alignment horizontal="center" vertical="center"/>
    </xf>
    <xf numFmtId="0" fontId="10" fillId="26" borderId="31" xfId="753" applyFont="1" applyFill="1" applyBorder="1" applyAlignment="1">
      <alignment horizontal="center" vertical="center"/>
    </xf>
    <xf numFmtId="0" fontId="12" fillId="27" borderId="26" xfId="753" applyFont="1" applyFill="1" applyBorder="1" applyAlignment="1">
      <alignment horizontal="center" vertical="center" wrapText="1"/>
    </xf>
    <xf numFmtId="0" fontId="12" fillId="27" borderId="27" xfId="753" applyFont="1" applyFill="1" applyBorder="1" applyAlignment="1">
      <alignment horizontal="center" vertical="center" wrapText="1"/>
    </xf>
    <xf numFmtId="0" fontId="86" fillId="27" borderId="26" xfId="753" applyFont="1" applyFill="1" applyBorder="1" applyAlignment="1">
      <alignment horizontal="center" vertical="center" wrapText="1"/>
    </xf>
    <xf numFmtId="0" fontId="86" fillId="27" borderId="72" xfId="753" applyFont="1" applyFill="1" applyBorder="1" applyAlignment="1">
      <alignment horizontal="center" vertical="center" wrapText="1"/>
    </xf>
    <xf numFmtId="0" fontId="12" fillId="28" borderId="26" xfId="753" applyFont="1" applyFill="1" applyBorder="1" applyAlignment="1">
      <alignment horizontal="center" vertical="center" wrapText="1"/>
    </xf>
    <xf numFmtId="0" fontId="12" fillId="28" borderId="27" xfId="753" applyFont="1" applyFill="1" applyBorder="1" applyAlignment="1">
      <alignment horizontal="center" vertical="center" wrapText="1"/>
    </xf>
    <xf numFmtId="0" fontId="86" fillId="28" borderId="28" xfId="753" applyFont="1" applyFill="1" applyBorder="1" applyAlignment="1">
      <alignment horizontal="center" vertical="center" wrapText="1"/>
    </xf>
    <xf numFmtId="0" fontId="86" fillId="27" borderId="28" xfId="753" applyFont="1" applyFill="1" applyBorder="1" applyAlignment="1">
      <alignment horizontal="center" vertical="center" wrapText="1"/>
    </xf>
    <xf numFmtId="0" fontId="86" fillId="28" borderId="72" xfId="753" applyFont="1" applyFill="1" applyBorder="1" applyAlignment="1">
      <alignment horizontal="center" vertical="center" wrapText="1"/>
    </xf>
    <xf numFmtId="0" fontId="86" fillId="28" borderId="26" xfId="753" applyFont="1" applyFill="1" applyBorder="1" applyAlignment="1">
      <alignment horizontal="center" vertical="center" wrapText="1"/>
    </xf>
    <xf numFmtId="206" fontId="75" fillId="0" borderId="99" xfId="481" applyNumberFormat="1" applyFont="1" applyBorder="1" applyAlignment="1">
      <alignment horizontal="center"/>
    </xf>
    <xf numFmtId="206" fontId="75" fillId="0" borderId="99" xfId="481" applyNumberFormat="1" applyFont="1" applyBorder="1"/>
    <xf numFmtId="206" fontId="75" fillId="0" borderId="0" xfId="481" applyNumberFormat="1" applyFont="1" applyBorder="1" applyAlignment="1">
      <alignment horizontal="center"/>
    </xf>
    <xf numFmtId="206" fontId="75" fillId="0" borderId="0" xfId="481" applyNumberFormat="1" applyFont="1" applyBorder="1"/>
    <xf numFmtId="9" fontId="75" fillId="0" borderId="0" xfId="788" applyFont="1" applyBorder="1"/>
    <xf numFmtId="0" fontId="75" fillId="0" borderId="0" xfId="752" applyFont="1"/>
    <xf numFmtId="0" fontId="75" fillId="0" borderId="0" xfId="752" applyFont="1" applyAlignment="1">
      <alignment horizontal="center"/>
    </xf>
    <xf numFmtId="0" fontId="83" fillId="0" borderId="0" xfId="0" applyFont="1"/>
    <xf numFmtId="0" fontId="75" fillId="0" borderId="100" xfId="752" applyFont="1" applyBorder="1"/>
    <xf numFmtId="0" fontId="75" fillId="0" borderId="99" xfId="752" applyFont="1" applyBorder="1"/>
    <xf numFmtId="0" fontId="75" fillId="0" borderId="99" xfId="752" applyFont="1" applyBorder="1" applyAlignment="1">
      <alignment horizontal="center"/>
    </xf>
    <xf numFmtId="0" fontId="75" fillId="0" borderId="0" xfId="752" applyFont="1" applyBorder="1"/>
    <xf numFmtId="206" fontId="75" fillId="25" borderId="78" xfId="481" applyNumberFormat="1" applyFont="1" applyFill="1" applyBorder="1"/>
    <xf numFmtId="206" fontId="75" fillId="25" borderId="78" xfId="481" applyNumberFormat="1" applyFont="1" applyFill="1" applyBorder="1" applyAlignment="1">
      <alignment horizontal="center"/>
    </xf>
    <xf numFmtId="0" fontId="75" fillId="25" borderId="78" xfId="752" applyFont="1" applyFill="1" applyBorder="1"/>
    <xf numFmtId="206" fontId="75" fillId="25" borderId="20" xfId="481" applyNumberFormat="1" applyFont="1" applyFill="1" applyBorder="1"/>
    <xf numFmtId="206" fontId="75" fillId="25" borderId="20" xfId="481" applyNumberFormat="1" applyFont="1" applyFill="1" applyBorder="1" applyAlignment="1">
      <alignment horizontal="center"/>
    </xf>
    <xf numFmtId="0" fontId="75" fillId="25" borderId="20" xfId="752" applyFont="1" applyFill="1" applyBorder="1"/>
    <xf numFmtId="206" fontId="75" fillId="25" borderId="95" xfId="481" applyNumberFormat="1" applyFont="1" applyFill="1" applyBorder="1" applyAlignment="1">
      <alignment horizontal="center"/>
    </xf>
    <xf numFmtId="206" fontId="75" fillId="25" borderId="95" xfId="481" applyNumberFormat="1" applyFont="1" applyFill="1" applyBorder="1"/>
    <xf numFmtId="0" fontId="75" fillId="25" borderId="95" xfId="752" applyFont="1" applyFill="1" applyBorder="1"/>
    <xf numFmtId="206" fontId="93" fillId="25" borderId="20" xfId="481" applyNumberFormat="1" applyFont="1" applyFill="1" applyBorder="1" applyAlignment="1">
      <alignment horizontal="center"/>
    </xf>
    <xf numFmtId="206" fontId="93" fillId="25" borderId="20" xfId="481" quotePrefix="1" applyNumberFormat="1" applyFont="1" applyFill="1" applyBorder="1" applyAlignment="1">
      <alignment horizontal="center"/>
    </xf>
    <xf numFmtId="0" fontId="0" fillId="0" borderId="31" xfId="0" applyBorder="1"/>
    <xf numFmtId="0" fontId="0" fillId="0" borderId="0" xfId="0" applyBorder="1"/>
    <xf numFmtId="0" fontId="79" fillId="0" borderId="30" xfId="0" quotePrefix="1" applyFont="1" applyBorder="1" applyAlignment="1">
      <alignment horizontal="left"/>
    </xf>
    <xf numFmtId="0" fontId="0" fillId="0" borderId="20" xfId="0" applyBorder="1"/>
    <xf numFmtId="0" fontId="0" fillId="0" borderId="20" xfId="0" quotePrefix="1" applyBorder="1" applyAlignment="1">
      <alignment horizontal="left"/>
    </xf>
    <xf numFmtId="0" fontId="0" fillId="0" borderId="20" xfId="0" applyBorder="1" applyAlignment="1">
      <alignment horizontal="left"/>
    </xf>
    <xf numFmtId="0" fontId="79" fillId="0" borderId="20" xfId="0" quotePrefix="1" applyFont="1" applyBorder="1" applyAlignment="1">
      <alignment horizontal="left"/>
    </xf>
    <xf numFmtId="0" fontId="0" fillId="0" borderId="95" xfId="0" applyBorder="1"/>
    <xf numFmtId="0" fontId="0" fillId="0" borderId="95" xfId="0" quotePrefix="1" applyBorder="1" applyAlignment="1">
      <alignment horizontal="left"/>
    </xf>
    <xf numFmtId="0" fontId="79" fillId="0" borderId="31" xfId="0" applyFont="1" applyBorder="1"/>
    <xf numFmtId="0" fontId="79" fillId="0" borderId="0" xfId="0" applyFont="1" applyBorder="1"/>
    <xf numFmtId="0" fontId="0" fillId="0" borderId="78" xfId="0" applyBorder="1"/>
    <xf numFmtId="0" fontId="0" fillId="0" borderId="95" xfId="0" applyBorder="1" applyAlignment="1">
      <alignment horizontal="left"/>
    </xf>
    <xf numFmtId="0" fontId="79" fillId="0" borderId="78" xfId="0" quotePrefix="1" applyFont="1" applyBorder="1" applyAlignment="1">
      <alignment horizontal="left"/>
    </xf>
    <xf numFmtId="0" fontId="79" fillId="0" borderId="20" xfId="0" applyFont="1" applyBorder="1"/>
    <xf numFmtId="0" fontId="0" fillId="0" borderId="75" xfId="0" applyBorder="1"/>
    <xf numFmtId="0" fontId="0" fillId="0" borderId="75" xfId="0" quotePrefix="1" applyBorder="1" applyAlignment="1">
      <alignment horizontal="left"/>
    </xf>
    <xf numFmtId="0" fontId="0" fillId="0" borderId="75" xfId="0" applyBorder="1" applyAlignment="1">
      <alignment horizontal="left"/>
    </xf>
    <xf numFmtId="0" fontId="0" fillId="0" borderId="76" xfId="0" applyBorder="1"/>
    <xf numFmtId="0" fontId="0" fillId="0" borderId="76" xfId="0" quotePrefix="1" applyBorder="1" applyAlignment="1">
      <alignment horizontal="left"/>
    </xf>
    <xf numFmtId="0" fontId="0" fillId="0" borderId="76" xfId="0" applyBorder="1" applyAlignment="1">
      <alignment vertical="center"/>
    </xf>
    <xf numFmtId="0" fontId="0" fillId="0" borderId="76" xfId="0" quotePrefix="1" applyBorder="1" applyAlignment="1">
      <alignment horizontal="left" vertical="center"/>
    </xf>
    <xf numFmtId="0" fontId="92" fillId="0" borderId="76" xfId="0" quotePrefix="1" applyFont="1" applyBorder="1" applyAlignment="1">
      <alignment horizontal="left" vertical="center" wrapText="1"/>
    </xf>
    <xf numFmtId="0" fontId="0" fillId="0" borderId="76" xfId="0" applyBorder="1" applyAlignment="1">
      <alignment horizontal="left" vertical="center"/>
    </xf>
    <xf numFmtId="0" fontId="0" fillId="0" borderId="76" xfId="0" applyBorder="1" applyAlignment="1">
      <alignment horizontal="left"/>
    </xf>
    <xf numFmtId="0" fontId="79" fillId="0" borderId="78" xfId="0" applyFont="1" applyBorder="1" applyAlignment="1">
      <alignment horizontal="left"/>
    </xf>
    <xf numFmtId="0" fontId="79" fillId="26" borderId="30" xfId="0" applyFont="1" applyFill="1" applyBorder="1" applyAlignment="1">
      <alignment horizontal="center"/>
    </xf>
    <xf numFmtId="0" fontId="79" fillId="26" borderId="30" xfId="0" quotePrefix="1" applyFont="1" applyFill="1" applyBorder="1" applyAlignment="1">
      <alignment horizontal="center"/>
    </xf>
    <xf numFmtId="0" fontId="0" fillId="0" borderId="77" xfId="0" applyBorder="1" applyAlignment="1">
      <alignment vertical="center"/>
    </xf>
    <xf numFmtId="0" fontId="0" fillId="0" borderId="77" xfId="0" quotePrefix="1" applyBorder="1" applyAlignment="1">
      <alignment horizontal="left" vertical="center"/>
    </xf>
    <xf numFmtId="0" fontId="92" fillId="0" borderId="77" xfId="0" quotePrefix="1" applyFont="1" applyBorder="1" applyAlignment="1">
      <alignment horizontal="left" vertical="center" wrapText="1"/>
    </xf>
    <xf numFmtId="0" fontId="0" fillId="0" borderId="77" xfId="0" applyBorder="1" applyAlignment="1">
      <alignment horizontal="left" vertical="center"/>
    </xf>
    <xf numFmtId="0" fontId="13" fillId="27" borderId="28" xfId="753" applyFont="1" applyFill="1" applyBorder="1" applyAlignment="1">
      <alignment horizontal="centerContinuous" vertical="center" wrapText="1"/>
    </xf>
    <xf numFmtId="0" fontId="13" fillId="24" borderId="28" xfId="753" applyFont="1" applyFill="1" applyBorder="1" applyAlignment="1">
      <alignment horizontal="centerContinuous" vertical="center" wrapText="1"/>
    </xf>
    <xf numFmtId="0" fontId="13" fillId="26" borderId="28" xfId="753" applyFont="1" applyFill="1" applyBorder="1" applyAlignment="1">
      <alignment horizontal="centerContinuous" vertical="center" wrapText="1"/>
    </xf>
    <xf numFmtId="208" fontId="95" fillId="0" borderId="0" xfId="751" applyFont="1" applyAlignment="1">
      <alignment horizontal="centerContinuous" vertical="center"/>
    </xf>
    <xf numFmtId="208" fontId="97" fillId="0" borderId="0" xfId="751" applyFont="1" applyAlignment="1">
      <alignment horizontal="centerContinuous" vertical="center"/>
    </xf>
    <xf numFmtId="208" fontId="98" fillId="0" borderId="0" xfId="751" applyFont="1" applyAlignment="1">
      <alignment horizontal="centerContinuous" vertical="center"/>
    </xf>
    <xf numFmtId="208" fontId="99" fillId="0" borderId="0" xfId="751" applyFont="1" applyAlignment="1">
      <alignment vertical="center"/>
    </xf>
    <xf numFmtId="208" fontId="99" fillId="0" borderId="0" xfId="751" applyFont="1" applyBorder="1" applyAlignment="1">
      <alignment vertical="center"/>
    </xf>
    <xf numFmtId="208" fontId="99" fillId="0" borderId="0" xfId="751" applyFont="1" applyAlignment="1" applyProtection="1">
      <alignment horizontal="centerContinuous" vertical="center"/>
    </xf>
    <xf numFmtId="208" fontId="99" fillId="0" borderId="0" xfId="751" applyFont="1" applyAlignment="1">
      <alignment horizontal="centerContinuous" vertical="center"/>
    </xf>
    <xf numFmtId="208" fontId="99" fillId="0" borderId="0" xfId="751" applyFont="1" applyBorder="1" applyAlignment="1">
      <alignment horizontal="center" vertical="center"/>
    </xf>
    <xf numFmtId="208" fontId="101" fillId="0" borderId="0" xfId="751" applyFont="1" applyAlignment="1" applyProtection="1">
      <alignment horizontal="centerContinuous" vertical="center"/>
    </xf>
    <xf numFmtId="208" fontId="101" fillId="0" borderId="14" xfId="751" applyFont="1" applyBorder="1" applyAlignment="1" applyProtection="1">
      <alignment horizontal="center" vertical="center"/>
    </xf>
    <xf numFmtId="208" fontId="101" fillId="0" borderId="71" xfId="751" applyFont="1" applyBorder="1" applyAlignment="1" applyProtection="1">
      <alignment horizontal="centerContinuous" vertical="center"/>
    </xf>
    <xf numFmtId="208" fontId="98" fillId="0" borderId="4" xfId="751" applyFont="1" applyBorder="1" applyAlignment="1" applyProtection="1">
      <alignment horizontal="centerContinuous" vertical="center"/>
    </xf>
    <xf numFmtId="208" fontId="98" fillId="0" borderId="19" xfId="751" applyFont="1" applyBorder="1" applyAlignment="1">
      <alignment horizontal="centerContinuous" vertical="center"/>
    </xf>
    <xf numFmtId="208" fontId="101" fillId="0" borderId="4" xfId="751" applyFont="1" applyBorder="1" applyAlignment="1" applyProtection="1">
      <alignment horizontal="centerContinuous" vertical="center"/>
    </xf>
    <xf numFmtId="208" fontId="101" fillId="0" borderId="31" xfId="751" applyFont="1" applyBorder="1" applyAlignment="1" applyProtection="1">
      <alignment horizontal="center" vertical="center"/>
    </xf>
    <xf numFmtId="208" fontId="98" fillId="0" borderId="13" xfId="751" applyFont="1" applyBorder="1" applyAlignment="1" applyProtection="1">
      <alignment horizontal="left" vertical="center"/>
    </xf>
    <xf numFmtId="208" fontId="98" fillId="0" borderId="102" xfId="751" applyFont="1" applyBorder="1" applyAlignment="1">
      <alignment vertical="center"/>
    </xf>
    <xf numFmtId="208" fontId="98" fillId="0" borderId="20" xfId="751" applyFont="1" applyBorder="1" applyAlignment="1" applyProtection="1">
      <alignment horizontal="center" vertical="center"/>
    </xf>
    <xf numFmtId="208" fontId="101" fillId="0" borderId="52" xfId="751" applyFont="1" applyBorder="1" applyAlignment="1" applyProtection="1">
      <alignment horizontal="center" vertical="center"/>
    </xf>
    <xf numFmtId="208" fontId="98" fillId="0" borderId="102" xfId="751" applyFont="1" applyBorder="1" applyAlignment="1" applyProtection="1">
      <alignment horizontal="center" vertical="center"/>
    </xf>
    <xf numFmtId="208" fontId="102" fillId="0" borderId="14" xfId="751" applyFont="1" applyBorder="1" applyAlignment="1" applyProtection="1">
      <alignment horizontal="centerContinuous" vertical="center"/>
    </xf>
    <xf numFmtId="209" fontId="99" fillId="0" borderId="78" xfId="751" applyNumberFormat="1" applyFont="1" applyBorder="1" applyAlignment="1" applyProtection="1">
      <alignment horizontal="centerContinuous" vertical="center"/>
    </xf>
    <xf numFmtId="209" fontId="99" fillId="0" borderId="29" xfId="751" applyNumberFormat="1" applyFont="1" applyBorder="1" applyAlignment="1" applyProtection="1">
      <alignment horizontal="centerContinuous" vertical="center"/>
    </xf>
    <xf numFmtId="209" fontId="99" fillId="0" borderId="29" xfId="751" applyNumberFormat="1" applyFont="1" applyFill="1" applyBorder="1" applyAlignment="1" applyProtection="1">
      <alignment horizontal="centerContinuous" vertical="center"/>
    </xf>
    <xf numFmtId="209" fontId="72" fillId="0" borderId="29" xfId="751" applyNumberFormat="1" applyFont="1" applyBorder="1" applyAlignment="1" applyProtection="1">
      <alignment horizontal="centerContinuous" vertical="center"/>
    </xf>
    <xf numFmtId="208" fontId="103" fillId="0" borderId="0" xfId="751" applyFont="1" applyBorder="1" applyAlignment="1">
      <alignment vertical="center"/>
    </xf>
    <xf numFmtId="208" fontId="103" fillId="0" borderId="0" xfId="751" applyFont="1" applyBorder="1" applyAlignment="1">
      <alignment horizontal="center" vertical="center"/>
    </xf>
    <xf numFmtId="208" fontId="99" fillId="0" borderId="0" xfId="751" quotePrefix="1" applyFont="1" applyBorder="1" applyAlignment="1">
      <alignment horizontal="center" vertical="center"/>
    </xf>
    <xf numFmtId="208" fontId="103" fillId="0" borderId="0" xfId="751" quotePrefix="1" applyFont="1" applyBorder="1" applyAlignment="1">
      <alignment horizontal="center" vertical="center"/>
    </xf>
    <xf numFmtId="210" fontId="98" fillId="0" borderId="31" xfId="751" applyNumberFormat="1" applyFont="1" applyBorder="1" applyAlignment="1" applyProtection="1">
      <alignment horizontal="center" vertical="center"/>
    </xf>
    <xf numFmtId="209" fontId="99" fillId="0" borderId="70" xfId="751" applyNumberFormat="1" applyFont="1" applyFill="1" applyBorder="1" applyAlignment="1" applyProtection="1">
      <alignment vertical="center"/>
    </xf>
    <xf numFmtId="209" fontId="99" fillId="0" borderId="70" xfId="751" applyNumberFormat="1" applyFont="1" applyBorder="1" applyAlignment="1" applyProtection="1">
      <alignment vertical="center"/>
    </xf>
    <xf numFmtId="211" fontId="99" fillId="0" borderId="0" xfId="751" applyNumberFormat="1" applyFont="1" applyBorder="1" applyAlignment="1" applyProtection="1">
      <alignment vertical="center"/>
    </xf>
    <xf numFmtId="209" fontId="99" fillId="0" borderId="0" xfId="751" applyNumberFormat="1" applyFont="1" applyBorder="1" applyAlignment="1" applyProtection="1">
      <alignment vertical="center"/>
    </xf>
    <xf numFmtId="212" fontId="99" fillId="0" borderId="0" xfId="751" applyNumberFormat="1" applyFont="1" applyBorder="1" applyAlignment="1">
      <alignment vertical="center"/>
    </xf>
    <xf numFmtId="210" fontId="103" fillId="0" borderId="0" xfId="751" applyNumberFormat="1" applyFont="1" applyBorder="1" applyAlignment="1">
      <alignment vertical="center"/>
    </xf>
    <xf numFmtId="212" fontId="103" fillId="0" borderId="0" xfId="751" applyNumberFormat="1" applyFont="1" applyBorder="1" applyAlignment="1">
      <alignment vertical="center"/>
    </xf>
    <xf numFmtId="39" fontId="99" fillId="0" borderId="0" xfId="751" applyNumberFormat="1" applyFont="1" applyBorder="1" applyAlignment="1" applyProtection="1">
      <alignment vertical="center"/>
    </xf>
    <xf numFmtId="2" fontId="103" fillId="0" borderId="0" xfId="751" applyNumberFormat="1" applyFont="1" applyBorder="1" applyAlignment="1">
      <alignment vertical="center"/>
    </xf>
    <xf numFmtId="2" fontId="99" fillId="0" borderId="0" xfId="751" applyNumberFormat="1" applyFont="1" applyBorder="1" applyAlignment="1" applyProtection="1">
      <alignment vertical="center"/>
    </xf>
    <xf numFmtId="211" fontId="99" fillId="0" borderId="70" xfId="751" applyNumberFormat="1" applyFont="1" applyBorder="1" applyAlignment="1" applyProtection="1">
      <alignment vertical="center"/>
    </xf>
    <xf numFmtId="213" fontId="99" fillId="0" borderId="0" xfId="434" applyNumberFormat="1" applyFont="1" applyBorder="1" applyAlignment="1">
      <alignment vertical="center"/>
    </xf>
    <xf numFmtId="213" fontId="103" fillId="0" borderId="0" xfId="434" applyNumberFormat="1" applyFont="1" applyBorder="1" applyAlignment="1">
      <alignment vertical="center"/>
    </xf>
    <xf numFmtId="213" fontId="99" fillId="0" borderId="0" xfId="434" applyNumberFormat="1" applyFont="1" applyBorder="1" applyAlignment="1" applyProtection="1">
      <alignment vertical="center"/>
    </xf>
    <xf numFmtId="211" fontId="99" fillId="0" borderId="102" xfId="751" applyNumberFormat="1" applyFont="1" applyBorder="1" applyAlignment="1" applyProtection="1">
      <alignment vertical="center"/>
    </xf>
    <xf numFmtId="209" fontId="99" fillId="0" borderId="102" xfId="751" applyNumberFormat="1" applyFont="1" applyBorder="1" applyAlignment="1" applyProtection="1">
      <alignment vertical="center"/>
    </xf>
    <xf numFmtId="210" fontId="98" fillId="0" borderId="14" xfId="751" applyNumberFormat="1" applyFont="1" applyBorder="1" applyAlignment="1" applyProtection="1">
      <alignment horizontal="center" vertical="center"/>
    </xf>
    <xf numFmtId="209" fontId="99" fillId="0" borderId="28" xfId="751" applyNumberFormat="1" applyFont="1" applyBorder="1" applyAlignment="1" applyProtection="1">
      <alignment vertical="center"/>
    </xf>
    <xf numFmtId="209" fontId="99" fillId="0" borderId="28" xfId="751" applyNumberFormat="1" applyFont="1" applyFill="1" applyBorder="1" applyAlignment="1" applyProtection="1">
      <alignment vertical="center"/>
    </xf>
    <xf numFmtId="209" fontId="72" fillId="0" borderId="29" xfId="751" applyNumberFormat="1" applyFont="1" applyBorder="1" applyAlignment="1" applyProtection="1">
      <alignment vertical="center"/>
    </xf>
    <xf numFmtId="39" fontId="102" fillId="0" borderId="31" xfId="751" applyNumberFormat="1" applyFont="1" applyBorder="1" applyAlignment="1" applyProtection="1">
      <alignment horizontal="centerContinuous" vertical="center"/>
    </xf>
    <xf numFmtId="209" fontId="99" fillId="0" borderId="20" xfId="751" applyNumberFormat="1" applyFont="1" applyBorder="1" applyAlignment="1" applyProtection="1">
      <alignment horizontal="centerContinuous" vertical="center"/>
    </xf>
    <xf numFmtId="209" fontId="99" fillId="0" borderId="70" xfId="751" applyNumberFormat="1" applyFont="1" applyBorder="1" applyAlignment="1" applyProtection="1">
      <alignment horizontal="centerContinuous" vertical="center"/>
    </xf>
    <xf numFmtId="209" fontId="99" fillId="0" borderId="0" xfId="751" applyNumberFormat="1" applyFont="1" applyBorder="1" applyAlignment="1">
      <alignment horizontal="centerContinuous" vertical="center"/>
    </xf>
    <xf numFmtId="211" fontId="104" fillId="0" borderId="20" xfId="751" applyNumberFormat="1" applyFont="1" applyBorder="1" applyAlignment="1" applyProtection="1">
      <alignment vertical="center"/>
    </xf>
    <xf numFmtId="211" fontId="104" fillId="0" borderId="70" xfId="751" applyNumberFormat="1" applyFont="1" applyBorder="1" applyAlignment="1" applyProtection="1">
      <alignment vertical="center"/>
    </xf>
    <xf numFmtId="187" fontId="99" fillId="0" borderId="0" xfId="434" applyFont="1" applyBorder="1" applyAlignment="1">
      <alignment vertical="center"/>
    </xf>
    <xf numFmtId="187" fontId="103" fillId="0" borderId="0" xfId="434" applyFont="1" applyBorder="1" applyAlignment="1">
      <alignment vertical="center"/>
    </xf>
    <xf numFmtId="187" fontId="99" fillId="0" borderId="0" xfId="434" applyFont="1" applyBorder="1" applyAlignment="1" applyProtection="1">
      <alignment vertical="center"/>
    </xf>
    <xf numFmtId="211" fontId="104" fillId="0" borderId="95" xfId="751" applyNumberFormat="1" applyFont="1" applyBorder="1" applyAlignment="1" applyProtection="1">
      <alignment vertical="center"/>
    </xf>
    <xf numFmtId="211" fontId="104" fillId="0" borderId="102" xfId="751" applyNumberFormat="1" applyFont="1" applyBorder="1" applyAlignment="1" applyProtection="1">
      <alignment vertical="center"/>
    </xf>
    <xf numFmtId="210" fontId="98" fillId="0" borderId="31" xfId="751" quotePrefix="1" applyNumberFormat="1" applyFont="1" applyBorder="1" applyAlignment="1" applyProtection="1">
      <alignment horizontal="center" vertical="center"/>
    </xf>
    <xf numFmtId="210" fontId="98" fillId="0" borderId="52" xfId="751" quotePrefix="1" applyNumberFormat="1" applyFont="1" applyBorder="1" applyAlignment="1" applyProtection="1">
      <alignment horizontal="center" vertical="center"/>
    </xf>
    <xf numFmtId="208" fontId="105" fillId="0" borderId="14" xfId="751" applyFont="1" applyBorder="1" applyAlignment="1" applyProtection="1">
      <alignment horizontal="center" vertical="center"/>
    </xf>
    <xf numFmtId="209" fontId="99" fillId="0" borderId="78" xfId="751" applyNumberFormat="1" applyFont="1" applyBorder="1" applyAlignment="1" applyProtection="1">
      <alignment vertical="center"/>
    </xf>
    <xf numFmtId="209" fontId="99" fillId="0" borderId="29" xfId="751" applyNumberFormat="1" applyFont="1" applyBorder="1" applyAlignment="1" applyProtection="1">
      <alignment vertical="center"/>
    </xf>
    <xf numFmtId="208" fontId="99" fillId="0" borderId="0" xfId="751" applyFont="1" applyFill="1" applyAlignment="1">
      <alignment vertical="center"/>
    </xf>
    <xf numFmtId="208" fontId="99" fillId="0" borderId="0" xfId="751" applyFont="1" applyFill="1" applyBorder="1" applyAlignment="1">
      <alignment vertical="center"/>
    </xf>
    <xf numFmtId="209" fontId="106" fillId="0" borderId="0" xfId="751" applyNumberFormat="1" applyFont="1" applyFill="1" applyBorder="1" applyAlignment="1" applyProtection="1">
      <alignment vertical="center"/>
    </xf>
    <xf numFmtId="208" fontId="98" fillId="0" borderId="31" xfId="751" quotePrefix="1" applyFont="1" applyBorder="1" applyAlignment="1" applyProtection="1">
      <alignment horizontal="center" vertical="center"/>
    </xf>
    <xf numFmtId="211" fontId="106" fillId="0" borderId="70" xfId="751" applyNumberFormat="1" applyFont="1" applyBorder="1" applyAlignment="1" applyProtection="1">
      <alignment vertical="center"/>
    </xf>
    <xf numFmtId="209" fontId="106" fillId="0" borderId="20" xfId="751" applyNumberFormat="1" applyFont="1" applyBorder="1" applyAlignment="1" applyProtection="1">
      <alignment vertical="center"/>
    </xf>
    <xf numFmtId="209" fontId="106" fillId="0" borderId="20" xfId="751" quotePrefix="1" applyNumberFormat="1" applyFont="1" applyBorder="1" applyAlignment="1" applyProtection="1">
      <alignment horizontal="center" vertical="center"/>
    </xf>
    <xf numFmtId="209" fontId="106" fillId="0" borderId="70" xfId="751" quotePrefix="1" applyNumberFormat="1" applyFont="1" applyBorder="1" applyAlignment="1" applyProtection="1">
      <alignment horizontal="center" vertical="center"/>
    </xf>
    <xf numFmtId="208" fontId="98" fillId="0" borderId="52" xfId="751" quotePrefix="1" applyFont="1" applyBorder="1" applyAlignment="1" applyProtection="1">
      <alignment horizontal="center" vertical="center"/>
    </xf>
    <xf numFmtId="211" fontId="106" fillId="0" borderId="102" xfId="751" applyNumberFormat="1" applyFont="1" applyBorder="1" applyAlignment="1" applyProtection="1">
      <alignment vertical="center"/>
    </xf>
    <xf numFmtId="209" fontId="106" fillId="0" borderId="95" xfId="751" applyNumberFormat="1" applyFont="1" applyBorder="1" applyAlignment="1" applyProtection="1">
      <alignment vertical="center"/>
    </xf>
    <xf numFmtId="208" fontId="107" fillId="0" borderId="0" xfId="751" quotePrefix="1" applyFont="1" applyBorder="1" applyAlignment="1">
      <alignment horizontal="left" vertical="center"/>
    </xf>
    <xf numFmtId="208" fontId="99" fillId="0" borderId="0" xfId="751" applyFont="1" applyAlignment="1">
      <alignment horizontal="left" vertical="center"/>
    </xf>
    <xf numFmtId="49" fontId="99" fillId="0" borderId="0" xfId="751" quotePrefix="1" applyNumberFormat="1" applyFont="1" applyAlignment="1">
      <alignment horizontal="left" vertical="center"/>
    </xf>
    <xf numFmtId="0" fontId="109" fillId="0" borderId="0" xfId="754"/>
    <xf numFmtId="209" fontId="106" fillId="0" borderId="0" xfId="751" applyNumberFormat="1" applyFont="1" applyBorder="1" applyAlignment="1" applyProtection="1">
      <alignment vertical="center"/>
    </xf>
    <xf numFmtId="209" fontId="106" fillId="0" borderId="0" xfId="751" applyNumberFormat="1" applyFont="1" applyBorder="1" applyAlignment="1" applyProtection="1">
      <alignment horizontal="center" vertical="center"/>
    </xf>
    <xf numFmtId="214" fontId="108" fillId="0" borderId="0" xfId="751" quotePrefix="1" applyNumberFormat="1" applyFont="1" applyAlignment="1">
      <alignment horizontal="right" vertical="center"/>
    </xf>
    <xf numFmtId="0" fontId="16" fillId="0" borderId="47" xfId="753" quotePrefix="1" applyFont="1" applyFill="1" applyBorder="1" applyAlignment="1">
      <alignment horizontal="left" vertical="center"/>
    </xf>
    <xf numFmtId="0" fontId="86" fillId="26" borderId="27" xfId="753" applyFont="1" applyFill="1" applyBorder="1" applyAlignment="1">
      <alignment horizontal="center" vertical="center" wrapText="1"/>
    </xf>
    <xf numFmtId="193" fontId="31" fillId="0" borderId="23" xfId="789" applyNumberFormat="1" applyFont="1" applyBorder="1" applyAlignment="1">
      <alignment horizontal="right" vertical="center"/>
    </xf>
    <xf numFmtId="0" fontId="86" fillId="27" borderId="27" xfId="753" applyFont="1" applyFill="1" applyBorder="1" applyAlignment="1">
      <alignment horizontal="center" vertical="center" wrapText="1"/>
    </xf>
    <xf numFmtId="0" fontId="86" fillId="28" borderId="27" xfId="753" applyFont="1" applyFill="1" applyBorder="1" applyAlignment="1">
      <alignment horizontal="center" vertical="center" wrapText="1"/>
    </xf>
    <xf numFmtId="0" fontId="10" fillId="26" borderId="4" xfId="753" applyFont="1" applyFill="1" applyBorder="1" applyAlignment="1">
      <alignment horizontal="centerContinuous" vertical="center" wrapText="1"/>
    </xf>
    <xf numFmtId="0" fontId="94" fillId="0" borderId="0" xfId="0" quotePrefix="1" applyFont="1" applyAlignment="1">
      <alignment horizontal="left"/>
    </xf>
    <xf numFmtId="0" fontId="85" fillId="28" borderId="27" xfId="753" applyFont="1" applyFill="1" applyBorder="1" applyAlignment="1">
      <alignment horizontal="centerContinuous" vertical="center" wrapText="1"/>
    </xf>
    <xf numFmtId="4" fontId="110" fillId="0" borderId="0" xfId="0" applyNumberFormat="1" applyFont="1"/>
    <xf numFmtId="4" fontId="0" fillId="0" borderId="0" xfId="0" applyNumberFormat="1"/>
    <xf numFmtId="205" fontId="100" fillId="0" borderId="0" xfId="751" quotePrefix="1" applyNumberFormat="1" applyFont="1" applyAlignment="1" applyProtection="1">
      <alignment horizontal="centerContinuous" vertical="center"/>
    </xf>
    <xf numFmtId="211" fontId="99" fillId="0" borderId="20" xfId="751" applyNumberFormat="1" applyFont="1" applyBorder="1" applyAlignment="1" applyProtection="1">
      <alignment vertical="center"/>
    </xf>
    <xf numFmtId="0" fontId="12" fillId="26" borderId="32" xfId="753" applyFont="1" applyFill="1" applyBorder="1" applyAlignment="1">
      <alignment horizontal="center" vertical="center" wrapText="1"/>
    </xf>
    <xf numFmtId="0" fontId="12" fillId="26" borderId="33" xfId="753" applyFont="1" applyFill="1" applyBorder="1" applyAlignment="1">
      <alignment horizontal="center" vertical="center" wrapText="1"/>
    </xf>
    <xf numFmtId="190" fontId="24" fillId="0" borderId="21" xfId="445" applyNumberFormat="1" applyFont="1" applyBorder="1" applyAlignment="1">
      <alignment horizontal="right" vertical="center"/>
    </xf>
    <xf numFmtId="0" fontId="15" fillId="24" borderId="32" xfId="753" applyFont="1" applyFill="1" applyBorder="1" applyAlignment="1">
      <alignment horizontal="center" vertical="center" wrapText="1"/>
    </xf>
    <xf numFmtId="189" fontId="26" fillId="0" borderId="24" xfId="445" applyNumberFormat="1" applyFont="1" applyBorder="1" applyAlignment="1">
      <alignment horizontal="center" vertical="center"/>
    </xf>
    <xf numFmtId="189" fontId="30" fillId="0" borderId="21" xfId="445" applyNumberFormat="1" applyFont="1" applyBorder="1" applyAlignment="1">
      <alignment horizontal="center" vertical="center"/>
    </xf>
    <xf numFmtId="0" fontId="15" fillId="27" borderId="32" xfId="753" applyFont="1" applyFill="1" applyBorder="1" applyAlignment="1">
      <alignment horizontal="center" vertical="center" wrapText="1"/>
    </xf>
    <xf numFmtId="0" fontId="15" fillId="27" borderId="33" xfId="753" applyFont="1" applyFill="1" applyBorder="1" applyAlignment="1">
      <alignment horizontal="center" vertical="center" wrapText="1"/>
    </xf>
    <xf numFmtId="0" fontId="15" fillId="27" borderId="18" xfId="753" applyFont="1" applyFill="1" applyBorder="1" applyAlignment="1">
      <alignment horizontal="center" vertical="center" wrapText="1"/>
    </xf>
    <xf numFmtId="189" fontId="32" fillId="24" borderId="53" xfId="445" applyNumberFormat="1" applyFont="1" applyFill="1" applyBorder="1" applyAlignment="1">
      <alignment horizontal="center" vertical="center"/>
    </xf>
    <xf numFmtId="0" fontId="15" fillId="28" borderId="32" xfId="753" applyFont="1" applyFill="1" applyBorder="1" applyAlignment="1">
      <alignment horizontal="center" vertical="center" wrapText="1"/>
    </xf>
    <xf numFmtId="0" fontId="15" fillId="28" borderId="33" xfId="753" applyFont="1" applyFill="1" applyBorder="1" applyAlignment="1">
      <alignment horizontal="center" vertical="center" wrapText="1"/>
    </xf>
    <xf numFmtId="0" fontId="15" fillId="28" borderId="18" xfId="753" applyFont="1" applyFill="1" applyBorder="1" applyAlignment="1">
      <alignment horizontal="center" vertical="center" wrapText="1"/>
    </xf>
    <xf numFmtId="189" fontId="32" fillId="0" borderId="21" xfId="445" applyNumberFormat="1" applyFont="1" applyFill="1" applyBorder="1" applyAlignment="1">
      <alignment horizontal="center" vertical="center"/>
    </xf>
    <xf numFmtId="189" fontId="25" fillId="0" borderId="51" xfId="445" applyNumberFormat="1" applyFont="1" applyFill="1" applyBorder="1" applyAlignment="1">
      <alignment horizontal="center" vertical="center"/>
    </xf>
    <xf numFmtId="189" fontId="39" fillId="0" borderId="21" xfId="445" applyNumberFormat="1" applyFont="1" applyBorder="1" applyAlignment="1">
      <alignment horizontal="center" vertical="center"/>
    </xf>
    <xf numFmtId="0" fontId="14" fillId="26" borderId="24" xfId="753" applyFont="1" applyFill="1" applyBorder="1" applyAlignment="1">
      <alignment horizontal="center" vertical="center" wrapText="1"/>
    </xf>
    <xf numFmtId="197" fontId="32" fillId="26" borderId="24" xfId="445" applyNumberFormat="1" applyFont="1" applyFill="1" applyBorder="1" applyAlignment="1">
      <alignment horizontal="center" vertical="center"/>
    </xf>
    <xf numFmtId="0" fontId="75" fillId="33" borderId="0" xfId="752" applyFont="1" applyFill="1"/>
    <xf numFmtId="0" fontId="75" fillId="33" borderId="81" xfId="752" applyFont="1" applyFill="1" applyBorder="1"/>
    <xf numFmtId="206" fontId="75" fillId="33" borderId="0" xfId="481" applyNumberFormat="1" applyFont="1" applyFill="1" applyBorder="1" applyAlignment="1">
      <alignment horizontal="center"/>
    </xf>
    <xf numFmtId="206" fontId="75" fillId="33" borderId="0" xfId="481" applyNumberFormat="1" applyFont="1" applyFill="1" applyBorder="1"/>
    <xf numFmtId="0" fontId="75" fillId="34" borderId="0" xfId="752" applyFont="1" applyFill="1"/>
    <xf numFmtId="0" fontId="75" fillId="34" borderId="81" xfId="752" applyFont="1" applyFill="1" applyBorder="1"/>
    <xf numFmtId="206" fontId="75" fillId="34" borderId="0" xfId="481" applyNumberFormat="1" applyFont="1" applyFill="1" applyBorder="1" applyAlignment="1">
      <alignment horizontal="center"/>
    </xf>
    <xf numFmtId="206" fontId="75" fillId="34" borderId="0" xfId="481" applyNumberFormat="1" applyFont="1" applyFill="1" applyBorder="1"/>
    <xf numFmtId="0" fontId="75" fillId="34" borderId="20" xfId="752" applyFont="1" applyFill="1" applyBorder="1"/>
    <xf numFmtId="206" fontId="93" fillId="34" borderId="20" xfId="481" applyNumberFormat="1" applyFont="1" applyFill="1" applyBorder="1" applyAlignment="1">
      <alignment horizontal="center"/>
    </xf>
    <xf numFmtId="206" fontId="75" fillId="34" borderId="20" xfId="752" applyNumberFormat="1" applyFont="1" applyFill="1" applyBorder="1"/>
    <xf numFmtId="207" fontId="75" fillId="34" borderId="20" xfId="481" applyNumberFormat="1" applyFont="1" applyFill="1" applyBorder="1"/>
    <xf numFmtId="0" fontId="75" fillId="34" borderId="95" xfId="752" applyFont="1" applyFill="1" applyBorder="1"/>
    <xf numFmtId="206" fontId="93" fillId="34" borderId="95" xfId="481" applyNumberFormat="1" applyFont="1" applyFill="1" applyBorder="1" applyAlignment="1">
      <alignment horizontal="center"/>
    </xf>
    <xf numFmtId="206" fontId="75" fillId="34" borderId="95" xfId="752" applyNumberFormat="1" applyFont="1" applyFill="1" applyBorder="1"/>
    <xf numFmtId="207" fontId="75" fillId="34" borderId="95" xfId="481" applyNumberFormat="1" applyFont="1" applyFill="1" applyBorder="1"/>
    <xf numFmtId="206" fontId="75" fillId="34" borderId="20" xfId="481" applyNumberFormat="1" applyFont="1" applyFill="1" applyBorder="1" applyAlignment="1">
      <alignment horizontal="center"/>
    </xf>
    <xf numFmtId="206" fontId="75" fillId="34" borderId="95" xfId="481" applyNumberFormat="1" applyFont="1" applyFill="1" applyBorder="1" applyAlignment="1">
      <alignment horizontal="center"/>
    </xf>
    <xf numFmtId="0" fontId="75" fillId="33" borderId="20" xfId="752" applyFont="1" applyFill="1" applyBorder="1"/>
    <xf numFmtId="206" fontId="75" fillId="33" borderId="20" xfId="481" applyNumberFormat="1" applyFont="1" applyFill="1" applyBorder="1" applyAlignment="1">
      <alignment horizontal="center"/>
    </xf>
    <xf numFmtId="206" fontId="75" fillId="33" borderId="20" xfId="752" applyNumberFormat="1" applyFont="1" applyFill="1" applyBorder="1"/>
    <xf numFmtId="207" fontId="75" fillId="33" borderId="20" xfId="481" applyNumberFormat="1" applyFont="1" applyFill="1" applyBorder="1"/>
    <xf numFmtId="0" fontId="75" fillId="33" borderId="101" xfId="752" applyFont="1" applyFill="1" applyBorder="1"/>
    <xf numFmtId="206" fontId="75" fillId="33" borderId="101" xfId="752" applyNumberFormat="1" applyFont="1" applyFill="1" applyBorder="1"/>
    <xf numFmtId="207" fontId="75" fillId="33" borderId="101" xfId="481" applyNumberFormat="1" applyFont="1" applyFill="1" applyBorder="1"/>
    <xf numFmtId="0" fontId="4" fillId="0" borderId="0" xfId="0" applyFont="1"/>
    <xf numFmtId="206" fontId="83" fillId="0" borderId="0" xfId="0" applyNumberFormat="1" applyFont="1"/>
    <xf numFmtId="187" fontId="75" fillId="0" borderId="0" xfId="434" applyFont="1" applyBorder="1"/>
    <xf numFmtId="206" fontId="111" fillId="33" borderId="20" xfId="481" applyNumberFormat="1" applyFont="1" applyFill="1" applyBorder="1" applyAlignment="1">
      <alignment horizontal="center"/>
    </xf>
    <xf numFmtId="206" fontId="111" fillId="33" borderId="101" xfId="481" applyNumberFormat="1" applyFont="1" applyFill="1" applyBorder="1" applyAlignment="1">
      <alignment horizontal="center"/>
    </xf>
    <xf numFmtId="208" fontId="98" fillId="0" borderId="78" xfId="751" applyFont="1" applyBorder="1" applyAlignment="1" applyProtection="1">
      <alignment horizontal="center" vertical="center"/>
    </xf>
    <xf numFmtId="208" fontId="98" fillId="0" borderId="95" xfId="751" applyFont="1" applyBorder="1" applyAlignment="1" applyProtection="1">
      <alignment horizontal="center" vertical="center"/>
    </xf>
    <xf numFmtId="211" fontId="104" fillId="0" borderId="20" xfId="751" applyNumberFormat="1" applyFont="1" applyFill="1" applyBorder="1" applyAlignment="1" applyProtection="1">
      <alignment vertical="center"/>
    </xf>
    <xf numFmtId="211" fontId="99" fillId="0" borderId="70" xfId="751" applyNumberFormat="1" applyFont="1" applyFill="1" applyBorder="1" applyAlignment="1" applyProtection="1">
      <alignment vertical="center"/>
    </xf>
    <xf numFmtId="211" fontId="104" fillId="0" borderId="70" xfId="751" applyNumberFormat="1" applyFont="1" applyFill="1" applyBorder="1" applyAlignment="1" applyProtection="1">
      <alignment vertical="center"/>
    </xf>
    <xf numFmtId="0" fontId="112" fillId="0" borderId="0" xfId="866" quotePrefix="1" applyFont="1" applyAlignment="1">
      <alignment horizontal="centerContinuous" vertical="center"/>
    </xf>
    <xf numFmtId="0" fontId="112" fillId="0" borderId="0" xfId="866" applyFont="1" applyAlignment="1">
      <alignment horizontal="centerContinuous" vertical="center"/>
    </xf>
    <xf numFmtId="0" fontId="113" fillId="0" borderId="96" xfId="866" applyFont="1" applyBorder="1" applyAlignment="1">
      <alignment horizontal="centerContinuous" vertical="center"/>
    </xf>
    <xf numFmtId="0" fontId="113" fillId="0" borderId="3" xfId="866" applyFont="1" applyBorder="1" applyAlignment="1">
      <alignment horizontal="centerContinuous" vertical="center"/>
    </xf>
    <xf numFmtId="0" fontId="113" fillId="0" borderId="97" xfId="866" applyFont="1" applyBorder="1" applyAlignment="1">
      <alignment horizontal="centerContinuous" vertical="center"/>
    </xf>
    <xf numFmtId="0" fontId="113" fillId="0" borderId="0" xfId="866" applyFont="1" applyAlignment="1">
      <alignment horizontal="centerContinuous" vertical="center"/>
    </xf>
    <xf numFmtId="0" fontId="112" fillId="0" borderId="0" xfId="866" applyFont="1" applyAlignment="1">
      <alignment vertical="center"/>
    </xf>
    <xf numFmtId="0" fontId="114" fillId="0" borderId="0" xfId="866" applyFont="1" applyAlignment="1">
      <alignment vertical="center"/>
    </xf>
    <xf numFmtId="0" fontId="115" fillId="0" borderId="0" xfId="866" applyFont="1" applyAlignment="1">
      <alignment vertical="center"/>
    </xf>
    <xf numFmtId="0" fontId="116" fillId="0" borderId="0" xfId="866" applyFont="1" applyAlignment="1">
      <alignment horizontal="center" vertical="center"/>
    </xf>
    <xf numFmtId="0" fontId="117" fillId="29" borderId="71" xfId="866" applyFont="1" applyFill="1" applyBorder="1" applyAlignment="1">
      <alignment horizontal="centerContinuous" vertical="center"/>
    </xf>
    <xf numFmtId="0" fontId="115" fillId="29" borderId="4" xfId="866" applyFont="1" applyFill="1" applyBorder="1" applyAlignment="1">
      <alignment horizontal="centerContinuous" vertical="center"/>
    </xf>
    <xf numFmtId="0" fontId="115" fillId="29" borderId="19" xfId="866" applyFont="1" applyFill="1" applyBorder="1" applyAlignment="1">
      <alignment horizontal="centerContinuous" vertical="center"/>
    </xf>
    <xf numFmtId="0" fontId="115" fillId="0" borderId="0" xfId="866" applyFont="1" applyAlignment="1">
      <alignment horizontal="centerContinuous" vertical="center"/>
    </xf>
    <xf numFmtId="0" fontId="115" fillId="0" borderId="4" xfId="866" applyFont="1" applyBorder="1" applyAlignment="1">
      <alignment horizontal="centerContinuous" vertical="center"/>
    </xf>
    <xf numFmtId="0" fontId="115" fillId="0" borderId="19" xfId="866" applyFont="1" applyBorder="1" applyAlignment="1">
      <alignment horizontal="centerContinuous" vertical="center"/>
    </xf>
    <xf numFmtId="0" fontId="118" fillId="0" borderId="4" xfId="866" applyFont="1" applyBorder="1" applyAlignment="1">
      <alignment horizontal="centerContinuous" vertical="center"/>
    </xf>
    <xf numFmtId="0" fontId="118" fillId="0" borderId="19" xfId="866" applyFont="1" applyBorder="1" applyAlignment="1">
      <alignment horizontal="centerContinuous" vertical="center"/>
    </xf>
    <xf numFmtId="0" fontId="118" fillId="0" borderId="0" xfId="866" applyFont="1" applyAlignment="1">
      <alignment horizontal="centerContinuous" vertical="center"/>
    </xf>
    <xf numFmtId="0" fontId="115" fillId="0" borderId="30" xfId="866" applyFont="1" applyBorder="1" applyAlignment="1">
      <alignment horizontal="center" vertical="center"/>
    </xf>
    <xf numFmtId="0" fontId="115" fillId="0" borderId="71" xfId="866" applyFont="1" applyBorder="1" applyAlignment="1">
      <alignment horizontal="center" vertical="center"/>
    </xf>
    <xf numFmtId="0" fontId="115" fillId="0" borderId="19" xfId="866" applyFont="1" applyBorder="1" applyAlignment="1">
      <alignment horizontal="center" vertical="center"/>
    </xf>
    <xf numFmtId="0" fontId="115" fillId="0" borderId="0" xfId="866" applyFont="1" applyAlignment="1">
      <alignment horizontal="center" vertical="center"/>
    </xf>
    <xf numFmtId="215" fontId="120" fillId="0" borderId="0" xfId="866" applyNumberFormat="1" applyFont="1" applyAlignment="1">
      <alignment horizontal="center" vertical="center"/>
    </xf>
    <xf numFmtId="0" fontId="115" fillId="0" borderId="67" xfId="866" applyFont="1" applyBorder="1" applyAlignment="1">
      <alignment vertical="center"/>
    </xf>
    <xf numFmtId="196" fontId="115" fillId="0" borderId="76" xfId="866" applyNumberFormat="1" applyFont="1" applyBorder="1" applyAlignment="1">
      <alignment horizontal="center" vertical="center"/>
    </xf>
    <xf numFmtId="196" fontId="115" fillId="0" borderId="37" xfId="866" applyNumberFormat="1" applyFont="1" applyBorder="1" applyAlignment="1">
      <alignment horizontal="center" vertical="center"/>
    </xf>
    <xf numFmtId="49" fontId="113" fillId="0" borderId="107" xfId="866" quotePrefix="1" applyNumberFormat="1" applyFont="1" applyBorder="1" applyAlignment="1">
      <alignment horizontal="centerContinuous" vertical="center"/>
    </xf>
    <xf numFmtId="0" fontId="115" fillId="0" borderId="108" xfId="866" applyFont="1" applyBorder="1" applyAlignment="1">
      <alignment horizontal="centerContinuous" vertical="center"/>
    </xf>
    <xf numFmtId="0" fontId="115" fillId="0" borderId="109" xfId="866" applyFont="1" applyBorder="1" applyAlignment="1">
      <alignment horizontal="centerContinuous" vertical="center"/>
    </xf>
    <xf numFmtId="196" fontId="115" fillId="0" borderId="110" xfId="866" applyNumberFormat="1" applyFont="1" applyBorder="1" applyAlignment="1">
      <alignment horizontal="center" vertical="center"/>
    </xf>
    <xf numFmtId="0" fontId="115" fillId="0" borderId="0" xfId="866" applyFont="1"/>
    <xf numFmtId="10" fontId="75" fillId="33" borderId="20" xfId="788" applyNumberFormat="1" applyFont="1" applyFill="1" applyBorder="1"/>
    <xf numFmtId="10" fontId="75" fillId="33" borderId="101" xfId="788" applyNumberFormat="1" applyFont="1" applyFill="1" applyBorder="1"/>
    <xf numFmtId="10" fontId="75" fillId="34" borderId="20" xfId="788" applyNumberFormat="1" applyFont="1" applyFill="1" applyBorder="1"/>
    <xf numFmtId="10" fontId="75" fillId="34" borderId="95" xfId="788" applyNumberFormat="1" applyFont="1" applyFill="1" applyBorder="1"/>
    <xf numFmtId="0" fontId="13" fillId="26" borderId="24" xfId="753" applyFont="1" applyFill="1" applyBorder="1" applyAlignment="1">
      <alignment horizontal="centerContinuous" vertical="center" wrapText="1"/>
    </xf>
    <xf numFmtId="0" fontId="13" fillId="26" borderId="27" xfId="753" applyFont="1" applyFill="1" applyBorder="1" applyAlignment="1">
      <alignment horizontal="centerContinuous" vertical="center" wrapText="1"/>
    </xf>
    <xf numFmtId="0" fontId="66" fillId="26" borderId="29" xfId="753" applyFont="1" applyFill="1" applyBorder="1" applyAlignment="1">
      <alignment horizontal="centerContinuous" vertical="center" wrapText="1"/>
    </xf>
    <xf numFmtId="0" fontId="66" fillId="26" borderId="17" xfId="753" applyFont="1" applyFill="1" applyBorder="1" applyAlignment="1">
      <alignment horizontal="centerContinuous" vertical="center" wrapText="1"/>
    </xf>
    <xf numFmtId="0" fontId="66" fillId="26" borderId="18" xfId="753" applyFont="1" applyFill="1" applyBorder="1" applyAlignment="1">
      <alignment horizontal="centerContinuous" vertical="center" wrapText="1"/>
    </xf>
    <xf numFmtId="189" fontId="18" fillId="0" borderId="58" xfId="869" applyNumberFormat="1" applyFont="1" applyFill="1" applyBorder="1" applyAlignment="1">
      <alignment horizontal="center" vertical="center"/>
    </xf>
    <xf numFmtId="189" fontId="18" fillId="0" borderId="59" xfId="869" applyNumberFormat="1" applyFont="1" applyFill="1" applyBorder="1" applyAlignment="1">
      <alignment horizontal="center" vertical="center"/>
    </xf>
    <xf numFmtId="189" fontId="18" fillId="0" borderId="60" xfId="869" applyNumberFormat="1" applyFont="1" applyFill="1" applyBorder="1" applyAlignment="1">
      <alignment horizontal="center" vertical="center"/>
    </xf>
    <xf numFmtId="189" fontId="19" fillId="0" borderId="59" xfId="869" applyNumberFormat="1" applyFont="1" applyFill="1" applyBorder="1" applyAlignment="1">
      <alignment horizontal="center" vertical="center"/>
    </xf>
    <xf numFmtId="189" fontId="19" fillId="0" borderId="62" xfId="869" applyNumberFormat="1" applyFont="1" applyFill="1" applyBorder="1" applyAlignment="1">
      <alignment horizontal="center" vertical="center"/>
    </xf>
    <xf numFmtId="189" fontId="19" fillId="0" borderId="58" xfId="869" applyNumberFormat="1" applyFont="1" applyFill="1" applyBorder="1" applyAlignment="1">
      <alignment horizontal="center" vertical="center"/>
    </xf>
    <xf numFmtId="189" fontId="19" fillId="0" borderId="60" xfId="869" applyNumberFormat="1" applyFont="1" applyFill="1" applyBorder="1" applyAlignment="1">
      <alignment horizontal="center" vertical="center"/>
    </xf>
    <xf numFmtId="189" fontId="18" fillId="0" borderId="35" xfId="869" applyNumberFormat="1" applyFont="1" applyFill="1" applyBorder="1" applyAlignment="1">
      <alignment horizontal="center" vertical="center"/>
    </xf>
    <xf numFmtId="189" fontId="18" fillId="0" borderId="36" xfId="869" applyNumberFormat="1" applyFont="1" applyFill="1" applyBorder="1" applyAlignment="1">
      <alignment horizontal="center" vertical="center"/>
    </xf>
    <xf numFmtId="189" fontId="18" fillId="0" borderId="103" xfId="869" applyNumberFormat="1" applyFont="1" applyFill="1" applyBorder="1" applyAlignment="1">
      <alignment horizontal="center" vertical="center"/>
    </xf>
    <xf numFmtId="189" fontId="19" fillId="0" borderId="36" xfId="869" applyNumberFormat="1" applyFont="1" applyFill="1" applyBorder="1" applyAlignment="1">
      <alignment horizontal="center" vertical="center"/>
    </xf>
    <xf numFmtId="189" fontId="19" fillId="0" borderId="48" xfId="869" applyNumberFormat="1" applyFont="1" applyFill="1" applyBorder="1" applyAlignment="1">
      <alignment horizontal="center" vertical="center"/>
    </xf>
    <xf numFmtId="189" fontId="19" fillId="0" borderId="35" xfId="869" applyNumberFormat="1" applyFont="1" applyFill="1" applyBorder="1" applyAlignment="1">
      <alignment horizontal="center" vertical="center"/>
    </xf>
    <xf numFmtId="189" fontId="19" fillId="0" borderId="103" xfId="869" applyNumberFormat="1" applyFont="1" applyFill="1" applyBorder="1" applyAlignment="1">
      <alignment horizontal="center" vertical="center"/>
    </xf>
    <xf numFmtId="189" fontId="18" fillId="0" borderId="38" xfId="869" applyNumberFormat="1" applyFont="1" applyFill="1" applyBorder="1" applyAlignment="1">
      <alignment horizontal="center" vertical="center"/>
    </xf>
    <xf numFmtId="189" fontId="18" fillId="0" borderId="39" xfId="869" applyNumberFormat="1" applyFont="1" applyFill="1" applyBorder="1" applyAlignment="1">
      <alignment horizontal="center" vertical="center"/>
    </xf>
    <xf numFmtId="189" fontId="18" fillId="0" borderId="40" xfId="869" applyNumberFormat="1" applyFont="1" applyFill="1" applyBorder="1" applyAlignment="1">
      <alignment horizontal="center" vertical="center"/>
    </xf>
    <xf numFmtId="189" fontId="19" fillId="0" borderId="39" xfId="869" applyNumberFormat="1" applyFont="1" applyFill="1" applyBorder="1" applyAlignment="1">
      <alignment horizontal="center" vertical="center"/>
    </xf>
    <xf numFmtId="189" fontId="19" fillId="0" borderId="42" xfId="869" applyNumberFormat="1" applyFont="1" applyFill="1" applyBorder="1" applyAlignment="1">
      <alignment horizontal="center" vertical="center"/>
    </xf>
    <xf numFmtId="189" fontId="19" fillId="0" borderId="38" xfId="869" applyNumberFormat="1" applyFont="1" applyFill="1" applyBorder="1" applyAlignment="1">
      <alignment horizontal="center" vertical="center"/>
    </xf>
    <xf numFmtId="189" fontId="19" fillId="0" borderId="40" xfId="869" applyNumberFormat="1" applyFont="1" applyFill="1" applyBorder="1" applyAlignment="1">
      <alignment horizontal="center" vertical="center"/>
    </xf>
    <xf numFmtId="189" fontId="19" fillId="0" borderId="41" xfId="869" applyNumberFormat="1" applyFont="1" applyFill="1" applyBorder="1" applyAlignment="1">
      <alignment horizontal="center" vertical="center"/>
    </xf>
    <xf numFmtId="189" fontId="21" fillId="0" borderId="39" xfId="869" applyNumberFormat="1" applyFont="1" applyFill="1" applyBorder="1" applyAlignment="1">
      <alignment horizontal="center" vertical="center"/>
    </xf>
    <xf numFmtId="189" fontId="21" fillId="0" borderId="42" xfId="869" applyNumberFormat="1" applyFont="1" applyFill="1" applyBorder="1" applyAlignment="1">
      <alignment horizontal="center" vertical="center"/>
    </xf>
    <xf numFmtId="189" fontId="21" fillId="0" borderId="38" xfId="869" applyNumberFormat="1" applyFont="1" applyFill="1" applyBorder="1" applyAlignment="1">
      <alignment horizontal="center" vertical="center"/>
    </xf>
    <xf numFmtId="189" fontId="21" fillId="0" borderId="40" xfId="869" applyNumberFormat="1" applyFont="1" applyFill="1" applyBorder="1" applyAlignment="1">
      <alignment horizontal="center" vertical="center"/>
    </xf>
    <xf numFmtId="189" fontId="18" fillId="0" borderId="90" xfId="869" applyNumberFormat="1" applyFont="1" applyFill="1" applyBorder="1" applyAlignment="1">
      <alignment horizontal="center" vertical="center"/>
    </xf>
    <xf numFmtId="189" fontId="18" fillId="0" borderId="91" xfId="869" applyNumberFormat="1" applyFont="1" applyFill="1" applyBorder="1" applyAlignment="1">
      <alignment horizontal="center" vertical="center"/>
    </xf>
    <xf numFmtId="189" fontId="18" fillId="0" borderId="92" xfId="869" applyNumberFormat="1" applyFont="1" applyFill="1" applyBorder="1" applyAlignment="1">
      <alignment horizontal="center" vertical="center"/>
    </xf>
    <xf numFmtId="189" fontId="21" fillId="0" borderId="91" xfId="869" applyNumberFormat="1" applyFont="1" applyFill="1" applyBorder="1" applyAlignment="1">
      <alignment horizontal="center" vertical="center"/>
    </xf>
    <xf numFmtId="189" fontId="21" fillId="0" borderId="93" xfId="869" applyNumberFormat="1" applyFont="1" applyFill="1" applyBorder="1" applyAlignment="1">
      <alignment horizontal="center" vertical="center"/>
    </xf>
    <xf numFmtId="189" fontId="21" fillId="0" borderId="90" xfId="869" applyNumberFormat="1" applyFont="1" applyFill="1" applyBorder="1" applyAlignment="1">
      <alignment horizontal="center" vertical="center"/>
    </xf>
    <xf numFmtId="189" fontId="21" fillId="0" borderId="92" xfId="869" applyNumberFormat="1" applyFont="1" applyFill="1" applyBorder="1" applyAlignment="1">
      <alignment horizontal="center" vertical="center"/>
    </xf>
    <xf numFmtId="189" fontId="18" fillId="0" borderId="87" xfId="869" applyNumberFormat="1" applyFont="1" applyFill="1" applyBorder="1" applyAlignment="1">
      <alignment horizontal="center" vertical="center"/>
    </xf>
    <xf numFmtId="189" fontId="18" fillId="0" borderId="88" xfId="869" applyNumberFormat="1" applyFont="1" applyFill="1" applyBorder="1" applyAlignment="1">
      <alignment horizontal="center" vertical="center"/>
    </xf>
    <xf numFmtId="189" fontId="18" fillId="0" borderId="89" xfId="869" applyNumberFormat="1" applyFont="1" applyFill="1" applyBorder="1" applyAlignment="1">
      <alignment horizontal="center" vertical="center"/>
    </xf>
    <xf numFmtId="189" fontId="90" fillId="0" borderId="88" xfId="869" applyNumberFormat="1" applyFont="1" applyFill="1" applyBorder="1" applyAlignment="1">
      <alignment horizontal="center" vertical="center"/>
    </xf>
    <xf numFmtId="189" fontId="90" fillId="0" borderId="94" xfId="869" applyNumberFormat="1" applyFont="1" applyFill="1" applyBorder="1" applyAlignment="1">
      <alignment horizontal="center" vertical="center"/>
    </xf>
    <xf numFmtId="189" fontId="90" fillId="0" borderId="87" xfId="869" applyNumberFormat="1" applyFont="1" applyFill="1" applyBorder="1" applyAlignment="1">
      <alignment horizontal="center" vertical="center"/>
    </xf>
    <xf numFmtId="189" fontId="90" fillId="0" borderId="89" xfId="869" applyNumberFormat="1" applyFont="1" applyFill="1" applyBorder="1" applyAlignment="1">
      <alignment horizontal="center" vertical="center"/>
    </xf>
    <xf numFmtId="189" fontId="90" fillId="0" borderId="39" xfId="869" applyNumberFormat="1" applyFont="1" applyFill="1" applyBorder="1" applyAlignment="1">
      <alignment horizontal="center" vertical="center"/>
    </xf>
    <xf numFmtId="189" fontId="90" fillId="0" borderId="42" xfId="869" applyNumberFormat="1" applyFont="1" applyFill="1" applyBorder="1" applyAlignment="1">
      <alignment horizontal="center" vertical="center"/>
    </xf>
    <xf numFmtId="189" fontId="90" fillId="0" borderId="38" xfId="869" applyNumberFormat="1" applyFont="1" applyFill="1" applyBorder="1" applyAlignment="1">
      <alignment horizontal="center" vertical="center"/>
    </xf>
    <xf numFmtId="189" fontId="90" fillId="0" borderId="40" xfId="869" applyNumberFormat="1" applyFont="1" applyFill="1" applyBorder="1" applyAlignment="1">
      <alignment horizontal="center" vertical="center"/>
    </xf>
    <xf numFmtId="189" fontId="23" fillId="0" borderId="39" xfId="869" applyNumberFormat="1" applyFont="1" applyFill="1" applyBorder="1" applyAlignment="1">
      <alignment horizontal="center" vertical="center"/>
    </xf>
    <xf numFmtId="189" fontId="23" fillId="0" borderId="42" xfId="869" applyNumberFormat="1" applyFont="1" applyFill="1" applyBorder="1" applyAlignment="1">
      <alignment horizontal="center" vertical="center"/>
    </xf>
    <xf numFmtId="189" fontId="23" fillId="0" borderId="38" xfId="869" applyNumberFormat="1" applyFont="1" applyFill="1" applyBorder="1" applyAlignment="1">
      <alignment horizontal="center" vertical="center"/>
    </xf>
    <xf numFmtId="189" fontId="23" fillId="0" borderId="40" xfId="869" applyNumberFormat="1" applyFont="1" applyFill="1" applyBorder="1" applyAlignment="1">
      <alignment horizontal="center" vertical="center"/>
    </xf>
    <xf numFmtId="189" fontId="23" fillId="0" borderId="113" xfId="869" applyNumberFormat="1" applyFont="1" applyFill="1" applyBorder="1" applyAlignment="1">
      <alignment horizontal="center" vertical="center"/>
    </xf>
    <xf numFmtId="189" fontId="23" fillId="0" borderId="114" xfId="869" applyNumberFormat="1" applyFont="1" applyFill="1" applyBorder="1" applyAlignment="1">
      <alignment horizontal="center" vertical="center"/>
    </xf>
    <xf numFmtId="189" fontId="23" fillId="0" borderId="115" xfId="869" applyNumberFormat="1" applyFont="1" applyFill="1" applyBorder="1" applyAlignment="1">
      <alignment horizontal="center" vertical="center"/>
    </xf>
    <xf numFmtId="189" fontId="23" fillId="0" borderId="116" xfId="869" applyNumberFormat="1" applyFont="1" applyFill="1" applyBorder="1" applyAlignment="1">
      <alignment horizontal="center" vertical="center"/>
    </xf>
    <xf numFmtId="0" fontId="123" fillId="0" borderId="47" xfId="753" quotePrefix="1" applyFont="1" applyFill="1" applyBorder="1" applyAlignment="1">
      <alignment horizontal="left" vertical="center"/>
    </xf>
    <xf numFmtId="189" fontId="18" fillId="0" borderId="117" xfId="869" applyNumberFormat="1" applyFont="1" applyFill="1" applyBorder="1" applyAlignment="1">
      <alignment horizontal="center" vertical="center"/>
    </xf>
    <xf numFmtId="189" fontId="18" fillId="0" borderId="118" xfId="869" applyNumberFormat="1" applyFont="1" applyFill="1" applyBorder="1" applyAlignment="1">
      <alignment horizontal="center" vertical="center"/>
    </xf>
    <xf numFmtId="189" fontId="18" fillId="0" borderId="119" xfId="869" applyNumberFormat="1" applyFont="1" applyFill="1" applyBorder="1" applyAlignment="1">
      <alignment horizontal="center" vertical="center"/>
    </xf>
    <xf numFmtId="189" fontId="18" fillId="0" borderId="120" xfId="869" applyNumberFormat="1" applyFont="1" applyFill="1" applyBorder="1" applyAlignment="1">
      <alignment horizontal="center" vertical="center"/>
    </xf>
    <xf numFmtId="189" fontId="18" fillId="0" borderId="63" xfId="869" applyNumberFormat="1" applyFont="1" applyFill="1" applyBorder="1" applyAlignment="1">
      <alignment horizontal="center" vertical="center"/>
    </xf>
    <xf numFmtId="189" fontId="18" fillId="0" borderId="64" xfId="869" applyNumberFormat="1" applyFont="1" applyFill="1" applyBorder="1" applyAlignment="1">
      <alignment horizontal="center" vertical="center"/>
    </xf>
    <xf numFmtId="189" fontId="23" fillId="0" borderId="64" xfId="869" applyNumberFormat="1" applyFont="1" applyFill="1" applyBorder="1" applyAlignment="1">
      <alignment horizontal="center" vertical="center"/>
    </xf>
    <xf numFmtId="189" fontId="23" fillId="0" borderId="68" xfId="869" applyNumberFormat="1" applyFont="1" applyFill="1" applyBorder="1" applyAlignment="1">
      <alignment horizontal="center" vertical="center"/>
    </xf>
    <xf numFmtId="189" fontId="23" fillId="0" borderId="63" xfId="869" applyNumberFormat="1" applyFont="1" applyFill="1" applyBorder="1" applyAlignment="1">
      <alignment horizontal="center" vertical="center"/>
    </xf>
    <xf numFmtId="189" fontId="23" fillId="0" borderId="104" xfId="869" applyNumberFormat="1" applyFont="1" applyFill="1" applyBorder="1" applyAlignment="1">
      <alignment horizontal="center" vertical="center"/>
    </xf>
    <xf numFmtId="189" fontId="18" fillId="0" borderId="44" xfId="869" applyNumberFormat="1" applyFont="1" applyFill="1" applyBorder="1" applyAlignment="1">
      <alignment horizontal="center" vertical="center"/>
    </xf>
    <xf numFmtId="189" fontId="18" fillId="0" borderId="45" xfId="869" applyNumberFormat="1" applyFont="1" applyFill="1" applyBorder="1" applyAlignment="1">
      <alignment horizontal="center" vertical="center"/>
    </xf>
    <xf numFmtId="189" fontId="18" fillId="0" borderId="46" xfId="869" applyNumberFormat="1" applyFont="1" applyFill="1" applyBorder="1" applyAlignment="1">
      <alignment horizontal="center" vertical="center"/>
    </xf>
    <xf numFmtId="189" fontId="23" fillId="0" borderId="45" xfId="869" applyNumberFormat="1" applyFont="1" applyFill="1" applyBorder="1" applyAlignment="1">
      <alignment horizontal="center" vertical="center"/>
    </xf>
    <xf numFmtId="189" fontId="23" fillId="0" borderId="65" xfId="869" applyNumberFormat="1" applyFont="1" applyFill="1" applyBorder="1" applyAlignment="1">
      <alignment horizontal="center" vertical="center"/>
    </xf>
    <xf numFmtId="189" fontId="23" fillId="0" borderId="44" xfId="869" applyNumberFormat="1" applyFont="1" applyFill="1" applyBorder="1" applyAlignment="1">
      <alignment horizontal="center" vertical="center"/>
    </xf>
    <xf numFmtId="189" fontId="23" fillId="0" borderId="46" xfId="869" applyNumberFormat="1" applyFont="1" applyFill="1" applyBorder="1" applyAlignment="1">
      <alignment horizontal="center" vertical="center"/>
    </xf>
    <xf numFmtId="189" fontId="25" fillId="0" borderId="21" xfId="869" applyNumberFormat="1" applyFont="1" applyBorder="1" applyAlignment="1">
      <alignment horizontal="center" vertical="center"/>
    </xf>
    <xf numFmtId="192" fontId="26" fillId="0" borderId="22" xfId="869" applyNumberFormat="1" applyFont="1" applyBorder="1" applyAlignment="1">
      <alignment horizontal="center" vertical="center"/>
    </xf>
    <xf numFmtId="192" fontId="26" fillId="0" borderId="51" xfId="869" applyNumberFormat="1" applyFont="1" applyBorder="1" applyAlignment="1">
      <alignment horizontal="center" vertical="center"/>
    </xf>
    <xf numFmtId="192" fontId="26" fillId="0" borderId="21" xfId="869" applyNumberFormat="1" applyFont="1" applyBorder="1" applyAlignment="1">
      <alignment horizontal="center" vertical="center"/>
    </xf>
    <xf numFmtId="192" fontId="26" fillId="0" borderId="23" xfId="869" applyNumberFormat="1" applyFont="1" applyBorder="1" applyAlignment="1">
      <alignment horizontal="center" vertical="center"/>
    </xf>
    <xf numFmtId="190" fontId="28" fillId="0" borderId="22" xfId="869" applyNumberFormat="1" applyFont="1" applyBorder="1" applyAlignment="1">
      <alignment horizontal="right" vertical="center"/>
    </xf>
    <xf numFmtId="190" fontId="28" fillId="0" borderId="23" xfId="869" applyNumberFormat="1" applyFont="1" applyBorder="1" applyAlignment="1">
      <alignment horizontal="right" vertical="center"/>
    </xf>
    <xf numFmtId="190" fontId="24" fillId="0" borderId="22" xfId="869" applyNumberFormat="1" applyFont="1" applyBorder="1" applyAlignment="1">
      <alignment horizontal="right" vertical="center"/>
    </xf>
    <xf numFmtId="190" fontId="24" fillId="0" borderId="51" xfId="869" applyNumberFormat="1" applyFont="1" applyBorder="1" applyAlignment="1">
      <alignment horizontal="right" vertical="center"/>
    </xf>
    <xf numFmtId="190" fontId="24" fillId="0" borderId="21" xfId="869" applyNumberFormat="1" applyFont="1" applyBorder="1" applyAlignment="1">
      <alignment horizontal="right" vertical="center"/>
    </xf>
    <xf numFmtId="190" fontId="24" fillId="0" borderId="23" xfId="869" applyNumberFormat="1" applyFont="1" applyBorder="1" applyAlignment="1">
      <alignment horizontal="right" vertical="center"/>
    </xf>
    <xf numFmtId="192" fontId="31" fillId="0" borderId="0" xfId="869" applyNumberFormat="1" applyFont="1" applyBorder="1" applyAlignment="1">
      <alignment horizontal="right" vertical="center"/>
    </xf>
    <xf numFmtId="192" fontId="31" fillId="0" borderId="22" xfId="869" applyNumberFormat="1" applyFont="1" applyBorder="1" applyAlignment="1">
      <alignment horizontal="right" vertical="center"/>
    </xf>
    <xf numFmtId="192" fontId="31" fillId="0" borderId="23" xfId="869" applyNumberFormat="1" applyFont="1" applyFill="1" applyBorder="1" applyAlignment="1">
      <alignment horizontal="right" vertical="center"/>
    </xf>
    <xf numFmtId="192" fontId="24" fillId="0" borderId="22" xfId="869" applyNumberFormat="1" applyFont="1" applyBorder="1" applyAlignment="1">
      <alignment horizontal="right" vertical="center"/>
    </xf>
    <xf numFmtId="192" fontId="24" fillId="0" borderId="51" xfId="869" applyNumberFormat="1" applyFont="1" applyBorder="1" applyAlignment="1">
      <alignment horizontal="right" vertical="center"/>
    </xf>
    <xf numFmtId="192" fontId="24" fillId="0" borderId="21" xfId="869" applyNumberFormat="1" applyFont="1" applyBorder="1" applyAlignment="1">
      <alignment horizontal="right" vertical="center"/>
    </xf>
    <xf numFmtId="192" fontId="24" fillId="0" borderId="23" xfId="869" applyNumberFormat="1" applyFont="1" applyBorder="1" applyAlignment="1">
      <alignment horizontal="right" vertical="center"/>
    </xf>
    <xf numFmtId="192" fontId="32" fillId="26" borderId="26" xfId="869" applyNumberFormat="1" applyFont="1" applyFill="1" applyBorder="1" applyAlignment="1">
      <alignment horizontal="center" vertical="center"/>
    </xf>
    <xf numFmtId="192" fontId="32" fillId="26" borderId="17" xfId="869" applyNumberFormat="1" applyFont="1" applyFill="1" applyBorder="1" applyAlignment="1">
      <alignment horizontal="center" vertical="center"/>
    </xf>
    <xf numFmtId="192" fontId="32" fillId="26" borderId="24" xfId="869" applyNumberFormat="1" applyFont="1" applyFill="1" applyBorder="1" applyAlignment="1">
      <alignment horizontal="center" vertical="center"/>
    </xf>
    <xf numFmtId="192" fontId="32" fillId="26" borderId="27" xfId="869" applyNumberFormat="1" applyFont="1" applyFill="1" applyBorder="1" applyAlignment="1">
      <alignment horizontal="center" vertical="center"/>
    </xf>
    <xf numFmtId="189" fontId="36" fillId="0" borderId="0" xfId="869" applyNumberFormat="1" applyFont="1" applyBorder="1" applyAlignment="1">
      <alignment horizontal="center" vertical="center"/>
    </xf>
    <xf numFmtId="187" fontId="8" fillId="0" borderId="0" xfId="869" applyFont="1" applyBorder="1" applyAlignment="1">
      <alignment vertical="center"/>
    </xf>
    <xf numFmtId="0" fontId="13" fillId="24" borderId="24" xfId="753" applyFont="1" applyFill="1" applyBorder="1" applyAlignment="1">
      <alignment horizontal="centerContinuous" vertical="center" wrapText="1"/>
    </xf>
    <xf numFmtId="0" fontId="13" fillId="24" borderId="26" xfId="753" applyFont="1" applyFill="1" applyBorder="1" applyAlignment="1">
      <alignment horizontal="centerContinuous" vertical="center" wrapText="1"/>
    </xf>
    <xf numFmtId="0" fontId="13" fillId="24" borderId="27" xfId="753" applyFont="1" applyFill="1" applyBorder="1" applyAlignment="1">
      <alignment horizontal="centerContinuous" vertical="center" wrapText="1"/>
    </xf>
    <xf numFmtId="0" fontId="66" fillId="24" borderId="29" xfId="753" applyFont="1" applyFill="1" applyBorder="1" applyAlignment="1">
      <alignment horizontal="centerContinuous" vertical="center" wrapText="1"/>
    </xf>
    <xf numFmtId="0" fontId="66" fillId="24" borderId="27" xfId="753" applyFont="1" applyFill="1" applyBorder="1" applyAlignment="1">
      <alignment horizontal="centerContinuous" vertical="center" wrapText="1"/>
    </xf>
    <xf numFmtId="0" fontId="66" fillId="24" borderId="18" xfId="753" applyFont="1" applyFill="1" applyBorder="1" applyAlignment="1">
      <alignment horizontal="centerContinuous" vertical="center" wrapText="1"/>
    </xf>
    <xf numFmtId="0" fontId="12" fillId="24" borderId="16" xfId="753" applyFont="1" applyFill="1" applyBorder="1" applyAlignment="1">
      <alignment horizontal="center" vertical="center" wrapText="1"/>
    </xf>
    <xf numFmtId="189" fontId="18" fillId="30" borderId="39" xfId="869" applyNumberFormat="1" applyFont="1" applyFill="1" applyBorder="1" applyAlignment="1">
      <alignment horizontal="center" vertical="center"/>
    </xf>
    <xf numFmtId="189" fontId="23" fillId="0" borderId="36" xfId="869" applyNumberFormat="1" applyFont="1" applyFill="1" applyBorder="1" applyAlignment="1">
      <alignment horizontal="center" vertical="center"/>
    </xf>
    <xf numFmtId="189" fontId="23" fillId="0" borderId="48" xfId="869" applyNumberFormat="1" applyFont="1" applyFill="1" applyBorder="1" applyAlignment="1">
      <alignment horizontal="center" vertical="center"/>
    </xf>
    <xf numFmtId="189" fontId="23" fillId="0" borderId="35" xfId="869" applyNumberFormat="1" applyFont="1" applyFill="1" applyBorder="1" applyAlignment="1">
      <alignment horizontal="center" vertical="center"/>
    </xf>
    <xf numFmtId="189" fontId="23" fillId="0" borderId="103" xfId="869" applyNumberFormat="1" applyFont="1" applyFill="1" applyBorder="1" applyAlignment="1">
      <alignment horizontal="center" vertical="center"/>
    </xf>
    <xf numFmtId="0" fontId="8" fillId="0" borderId="0" xfId="753" applyFont="1" applyBorder="1" applyAlignment="1">
      <alignment horizontal="right" vertical="center"/>
    </xf>
    <xf numFmtId="192" fontId="32" fillId="0" borderId="21" xfId="869" applyNumberFormat="1" applyFont="1" applyBorder="1" applyAlignment="1">
      <alignment horizontal="center" vertical="center"/>
    </xf>
    <xf numFmtId="192" fontId="32" fillId="0" borderId="22" xfId="869" applyNumberFormat="1" applyFont="1" applyBorder="1" applyAlignment="1">
      <alignment horizontal="center" vertical="center"/>
    </xf>
    <xf numFmtId="192" fontId="32" fillId="0" borderId="23" xfId="869" applyNumberFormat="1" applyFont="1" applyBorder="1" applyAlignment="1">
      <alignment horizontal="center" vertical="center"/>
    </xf>
    <xf numFmtId="192" fontId="32" fillId="0" borderId="0" xfId="869" applyNumberFormat="1" applyFont="1" applyBorder="1" applyAlignment="1">
      <alignment horizontal="center" vertical="center"/>
    </xf>
    <xf numFmtId="192" fontId="31" fillId="0" borderId="23" xfId="869" applyNumberFormat="1" applyFont="1" applyBorder="1" applyAlignment="1">
      <alignment horizontal="right" vertical="center"/>
    </xf>
    <xf numFmtId="192" fontId="32" fillId="26" borderId="22" xfId="869" applyNumberFormat="1" applyFont="1" applyFill="1" applyBorder="1" applyAlignment="1">
      <alignment horizontal="center" vertical="center"/>
    </xf>
    <xf numFmtId="192" fontId="32" fillId="26" borderId="0" xfId="869" applyNumberFormat="1" applyFont="1" applyFill="1" applyBorder="1" applyAlignment="1">
      <alignment horizontal="center" vertical="center"/>
    </xf>
    <xf numFmtId="192" fontId="32" fillId="26" borderId="23" xfId="869" applyNumberFormat="1" applyFont="1" applyFill="1" applyBorder="1" applyAlignment="1">
      <alignment horizontal="center" vertical="center"/>
    </xf>
    <xf numFmtId="192" fontId="32" fillId="26" borderId="50" xfId="869" applyNumberFormat="1" applyFont="1" applyFill="1" applyBorder="1" applyAlignment="1">
      <alignment horizontal="center" vertical="center"/>
    </xf>
    <xf numFmtId="197" fontId="32" fillId="0" borderId="21" xfId="869" applyNumberFormat="1" applyFont="1" applyBorder="1" applyAlignment="1">
      <alignment horizontal="center" vertical="center"/>
    </xf>
    <xf numFmtId="193" fontId="88" fillId="0" borderId="53" xfId="870" applyNumberFormat="1" applyFont="1" applyBorder="1" applyAlignment="1">
      <alignment horizontal="center" vertical="center"/>
    </xf>
    <xf numFmtId="193" fontId="88" fillId="0" borderId="54" xfId="870" applyNumberFormat="1" applyFont="1" applyBorder="1" applyAlignment="1">
      <alignment horizontal="center" vertical="center"/>
    </xf>
    <xf numFmtId="193" fontId="88" fillId="0" borderId="55" xfId="870" applyNumberFormat="1" applyFont="1" applyBorder="1" applyAlignment="1">
      <alignment horizontal="center" vertical="center"/>
    </xf>
    <xf numFmtId="193" fontId="88" fillId="0" borderId="13" xfId="870" applyNumberFormat="1" applyFont="1" applyBorder="1" applyAlignment="1">
      <alignment horizontal="center" vertical="center"/>
    </xf>
    <xf numFmtId="193" fontId="29" fillId="0" borderId="54" xfId="870" applyNumberFormat="1" applyFont="1" applyBorder="1" applyAlignment="1">
      <alignment horizontal="center" vertical="center"/>
    </xf>
    <xf numFmtId="193" fontId="29" fillId="0" borderId="57" xfId="870" applyNumberFormat="1" applyFont="1" applyBorder="1" applyAlignment="1">
      <alignment horizontal="center" vertical="center"/>
    </xf>
    <xf numFmtId="193" fontId="29" fillId="0" borderId="53" xfId="870" applyNumberFormat="1" applyFont="1" applyBorder="1" applyAlignment="1">
      <alignment horizontal="center" vertical="center"/>
    </xf>
    <xf numFmtId="193" fontId="29" fillId="0" borderId="55" xfId="870" applyNumberFormat="1" applyFont="1" applyBorder="1" applyAlignment="1">
      <alignment horizontal="center" vertical="center"/>
    </xf>
    <xf numFmtId="197" fontId="32" fillId="24" borderId="22" xfId="869" applyNumberFormat="1" applyFont="1" applyFill="1" applyBorder="1" applyAlignment="1">
      <alignment horizontal="center" vertical="center"/>
    </xf>
    <xf numFmtId="197" fontId="32" fillId="24" borderId="51" xfId="869" applyNumberFormat="1" applyFont="1" applyFill="1" applyBorder="1" applyAlignment="1">
      <alignment horizontal="center" vertical="center"/>
    </xf>
    <xf numFmtId="197" fontId="32" fillId="24" borderId="21" xfId="869" applyNumberFormat="1" applyFont="1" applyFill="1" applyBorder="1" applyAlignment="1">
      <alignment horizontal="center" vertical="center"/>
    </xf>
    <xf numFmtId="197" fontId="30" fillId="0" borderId="21" xfId="869" applyNumberFormat="1" applyFont="1" applyBorder="1" applyAlignment="1">
      <alignment horizontal="center" vertical="center"/>
    </xf>
    <xf numFmtId="197" fontId="30" fillId="0" borderId="22" xfId="869" applyNumberFormat="1" applyFont="1" applyBorder="1" applyAlignment="1">
      <alignment horizontal="center" vertical="center"/>
    </xf>
    <xf numFmtId="197" fontId="30" fillId="0" borderId="51" xfId="869" applyNumberFormat="1" applyFont="1" applyBorder="1" applyAlignment="1">
      <alignment horizontal="center" vertical="center"/>
    </xf>
    <xf numFmtId="197" fontId="26" fillId="0" borderId="22" xfId="869" applyNumberFormat="1" applyFont="1" applyBorder="1" applyAlignment="1">
      <alignment horizontal="center" vertical="center"/>
    </xf>
    <xf numFmtId="197" fontId="26" fillId="0" borderId="51" xfId="869" applyNumberFormat="1" applyFont="1" applyBorder="1" applyAlignment="1">
      <alignment horizontal="center" vertical="center"/>
    </xf>
    <xf numFmtId="197" fontId="26" fillId="0" borderId="21" xfId="869" applyNumberFormat="1" applyFont="1" applyBorder="1" applyAlignment="1">
      <alignment horizontal="center" vertical="center"/>
    </xf>
    <xf numFmtId="197" fontId="32" fillId="0" borderId="22" xfId="869" applyNumberFormat="1" applyFont="1" applyBorder="1" applyAlignment="1">
      <alignment horizontal="center" vertical="center"/>
    </xf>
    <xf numFmtId="197" fontId="32" fillId="0" borderId="23" xfId="869" applyNumberFormat="1" applyFont="1" applyBorder="1" applyAlignment="1">
      <alignment horizontal="center" vertical="center"/>
    </xf>
    <xf numFmtId="197" fontId="32" fillId="0" borderId="0" xfId="869" applyNumberFormat="1" applyFont="1" applyBorder="1" applyAlignment="1">
      <alignment horizontal="center" vertical="center"/>
    </xf>
    <xf numFmtId="189" fontId="23" fillId="31" borderId="39" xfId="869" applyNumberFormat="1" applyFont="1" applyFill="1" applyBorder="1" applyAlignment="1">
      <alignment horizontal="center" vertical="center"/>
    </xf>
    <xf numFmtId="189" fontId="23" fillId="31" borderId="42" xfId="869" applyNumberFormat="1" applyFont="1" applyFill="1" applyBorder="1" applyAlignment="1">
      <alignment horizontal="center" vertical="center"/>
    </xf>
    <xf numFmtId="189" fontId="23" fillId="31" borderId="38" xfId="869" applyNumberFormat="1" applyFont="1" applyFill="1" applyBorder="1" applyAlignment="1">
      <alignment horizontal="center" vertical="center"/>
    </xf>
    <xf numFmtId="189" fontId="23" fillId="31" borderId="40" xfId="869" applyNumberFormat="1" applyFont="1" applyFill="1" applyBorder="1" applyAlignment="1">
      <alignment horizontal="center" vertical="center"/>
    </xf>
    <xf numFmtId="189" fontId="23" fillId="31" borderId="36" xfId="869" applyNumberFormat="1" applyFont="1" applyFill="1" applyBorder="1" applyAlignment="1">
      <alignment horizontal="center" vertical="center"/>
    </xf>
    <xf numFmtId="189" fontId="23" fillId="31" borderId="48" xfId="869" applyNumberFormat="1" applyFont="1" applyFill="1" applyBorder="1" applyAlignment="1">
      <alignment horizontal="center" vertical="center"/>
    </xf>
    <xf numFmtId="189" fontId="23" fillId="31" borderId="35" xfId="869" applyNumberFormat="1" applyFont="1" applyFill="1" applyBorder="1" applyAlignment="1">
      <alignment horizontal="center" vertical="center"/>
    </xf>
    <xf numFmtId="189" fontId="23" fillId="31" borderId="103" xfId="869" applyNumberFormat="1" applyFont="1" applyFill="1" applyBorder="1" applyAlignment="1">
      <alignment horizontal="center" vertical="center"/>
    </xf>
    <xf numFmtId="197" fontId="32" fillId="0" borderId="50" xfId="869" applyNumberFormat="1" applyFont="1" applyBorder="1" applyAlignment="1">
      <alignment horizontal="center" vertical="center"/>
    </xf>
    <xf numFmtId="197" fontId="32" fillId="0" borderId="23" xfId="869" applyNumberFormat="1" applyFont="1" applyFill="1" applyBorder="1" applyAlignment="1">
      <alignment horizontal="center" vertical="center"/>
    </xf>
    <xf numFmtId="197" fontId="32" fillId="24" borderId="23" xfId="869" applyNumberFormat="1" applyFont="1" applyFill="1" applyBorder="1" applyAlignment="1">
      <alignment horizontal="center" vertical="center"/>
    </xf>
    <xf numFmtId="197" fontId="32" fillId="24" borderId="0" xfId="869" applyNumberFormat="1" applyFont="1" applyFill="1" applyBorder="1" applyAlignment="1">
      <alignment horizontal="center" vertical="center"/>
    </xf>
    <xf numFmtId="197" fontId="32" fillId="24" borderId="50" xfId="869" applyNumberFormat="1" applyFont="1" applyFill="1" applyBorder="1" applyAlignment="1">
      <alignment horizontal="center" vertical="center"/>
    </xf>
    <xf numFmtId="0" fontId="12" fillId="27" borderId="33" xfId="753" applyFont="1" applyFill="1" applyBorder="1" applyAlignment="1">
      <alignment horizontal="center" vertical="center" wrapText="1"/>
    </xf>
    <xf numFmtId="0" fontId="12" fillId="27" borderId="16" xfId="753" applyFont="1" applyFill="1" applyBorder="1" applyAlignment="1">
      <alignment horizontal="center" vertical="center" wrapText="1"/>
    </xf>
    <xf numFmtId="189" fontId="18" fillId="0" borderId="115" xfId="869" applyNumberFormat="1" applyFont="1" applyFill="1" applyBorder="1" applyAlignment="1">
      <alignment horizontal="center" vertical="center"/>
    </xf>
    <xf numFmtId="189" fontId="18" fillId="0" borderId="113" xfId="869" applyNumberFormat="1" applyFont="1" applyFill="1" applyBorder="1" applyAlignment="1">
      <alignment horizontal="center" vertical="center"/>
    </xf>
    <xf numFmtId="0" fontId="12" fillId="28" borderId="33" xfId="753" applyFont="1" applyFill="1" applyBorder="1" applyAlignment="1">
      <alignment horizontal="center" vertical="center" wrapText="1"/>
    </xf>
    <xf numFmtId="0" fontId="12" fillId="28" borderId="16" xfId="753" applyFont="1" applyFill="1" applyBorder="1" applyAlignment="1">
      <alignment horizontal="center" vertical="center" wrapText="1"/>
    </xf>
    <xf numFmtId="0" fontId="66" fillId="26" borderId="28" xfId="753" applyFont="1" applyFill="1" applyBorder="1" applyAlignment="1">
      <alignment horizontal="centerContinuous" vertical="center" wrapText="1"/>
    </xf>
    <xf numFmtId="0" fontId="12" fillId="26" borderId="16" xfId="753" applyFont="1" applyFill="1" applyBorder="1" applyAlignment="1">
      <alignment horizontal="center" vertical="center" wrapText="1"/>
    </xf>
    <xf numFmtId="0" fontId="84" fillId="26" borderId="121" xfId="753" applyFont="1" applyFill="1" applyBorder="1" applyAlignment="1">
      <alignment horizontal="centerContinuous" vertical="center" wrapText="1"/>
    </xf>
    <xf numFmtId="0" fontId="11" fillId="26" borderId="106" xfId="753" applyFont="1" applyFill="1" applyBorder="1" applyAlignment="1">
      <alignment horizontal="centerContinuous" vertical="center" wrapText="1"/>
    </xf>
    <xf numFmtId="0" fontId="11" fillId="26" borderId="79" xfId="753" applyFont="1" applyFill="1" applyBorder="1" applyAlignment="1">
      <alignment horizontal="centerContinuous" vertical="center" wrapText="1"/>
    </xf>
    <xf numFmtId="0" fontId="66" fillId="26" borderId="74" xfId="753" applyFont="1" applyFill="1" applyBorder="1" applyAlignment="1">
      <alignment horizontal="centerContinuous" vertical="center" wrapText="1"/>
    </xf>
    <xf numFmtId="0" fontId="11" fillId="26" borderId="30" xfId="753" applyFont="1" applyFill="1" applyBorder="1" applyAlignment="1">
      <alignment horizontal="centerContinuous" vertical="center" wrapText="1"/>
    </xf>
    <xf numFmtId="0" fontId="89" fillId="0" borderId="47" xfId="753" quotePrefix="1" applyFont="1" applyFill="1" applyBorder="1" applyAlignment="1">
      <alignment horizontal="left" vertical="center"/>
    </xf>
    <xf numFmtId="189" fontId="90" fillId="0" borderId="36" xfId="869" applyNumberFormat="1" applyFont="1" applyFill="1" applyBorder="1" applyAlignment="1">
      <alignment horizontal="center" vertical="center"/>
    </xf>
    <xf numFmtId="189" fontId="90" fillId="0" borderId="48" xfId="869" applyNumberFormat="1" applyFont="1" applyFill="1" applyBorder="1" applyAlignment="1">
      <alignment horizontal="center" vertical="center"/>
    </xf>
    <xf numFmtId="189" fontId="90" fillId="0" borderId="35" xfId="869" applyNumberFormat="1" applyFont="1" applyFill="1" applyBorder="1" applyAlignment="1">
      <alignment horizontal="center" vertical="center"/>
    </xf>
    <xf numFmtId="189" fontId="90" fillId="0" borderId="103" xfId="869" applyNumberFormat="1" applyFont="1" applyFill="1" applyBorder="1" applyAlignment="1">
      <alignment horizontal="center" vertical="center"/>
    </xf>
    <xf numFmtId="0" fontId="11" fillId="26" borderId="13" xfId="753" applyFont="1" applyFill="1" applyBorder="1" applyAlignment="1">
      <alignment horizontal="centerContinuous" vertical="center" wrapText="1"/>
    </xf>
    <xf numFmtId="0" fontId="12" fillId="26" borderId="15" xfId="753" applyFont="1" applyFill="1" applyBorder="1" applyAlignment="1">
      <alignment horizontal="center" vertical="center" wrapText="1"/>
    </xf>
    <xf numFmtId="0" fontId="15" fillId="26" borderId="18" xfId="753" applyFont="1" applyFill="1" applyBorder="1" applyAlignment="1">
      <alignment horizontal="center" vertical="center" wrapText="1"/>
    </xf>
    <xf numFmtId="0" fontId="15" fillId="26" borderId="32" xfId="753" applyFont="1" applyFill="1" applyBorder="1" applyAlignment="1">
      <alignment horizontal="center" vertical="center" wrapText="1"/>
    </xf>
    <xf numFmtId="0" fontId="15" fillId="26" borderId="33" xfId="753" applyFont="1" applyFill="1" applyBorder="1" applyAlignment="1">
      <alignment horizontal="center" vertical="center" wrapText="1"/>
    </xf>
    <xf numFmtId="0" fontId="11" fillId="28" borderId="79" xfId="753" applyFont="1" applyFill="1" applyBorder="1" applyAlignment="1">
      <alignment horizontal="centerContinuous" vertical="center" wrapText="1"/>
    </xf>
    <xf numFmtId="0" fontId="85" fillId="28" borderId="105" xfId="753" applyFont="1" applyFill="1" applyBorder="1" applyAlignment="1">
      <alignment horizontal="centerContinuous" vertical="center" wrapText="1"/>
    </xf>
    <xf numFmtId="0" fontId="12" fillId="28" borderId="32" xfId="753" applyFont="1" applyFill="1" applyBorder="1" applyAlignment="1">
      <alignment horizontal="center" vertical="center" wrapText="1"/>
    </xf>
    <xf numFmtId="0" fontId="12" fillId="27" borderId="32" xfId="753" applyFont="1" applyFill="1" applyBorder="1" applyAlignment="1">
      <alignment horizontal="center" vertical="center" wrapText="1"/>
    </xf>
    <xf numFmtId="0" fontId="11" fillId="27" borderId="105" xfId="753" applyFont="1" applyFill="1" applyBorder="1" applyAlignment="1">
      <alignment horizontal="centerContinuous" vertical="center" wrapText="1"/>
    </xf>
    <xf numFmtId="0" fontId="85" fillId="27" borderId="106" xfId="753" applyFont="1" applyFill="1" applyBorder="1" applyAlignment="1">
      <alignment horizontal="centerContinuous" vertical="center" wrapText="1"/>
    </xf>
    <xf numFmtId="0" fontId="11" fillId="24" borderId="79" xfId="753" applyFont="1" applyFill="1" applyBorder="1" applyAlignment="1">
      <alignment horizontal="centerContinuous" vertical="center" wrapText="1"/>
    </xf>
    <xf numFmtId="0" fontId="66" fillId="24" borderId="79" xfId="753" applyFont="1" applyFill="1" applyBorder="1" applyAlignment="1">
      <alignment horizontal="centerContinuous" vertical="center" wrapText="1"/>
    </xf>
    <xf numFmtId="0" fontId="8" fillId="0" borderId="0" xfId="753" applyFont="1" applyAlignment="1">
      <alignment horizontal="left" vertical="center"/>
    </xf>
    <xf numFmtId="189" fontId="32" fillId="0" borderId="24" xfId="445" applyNumberFormat="1" applyFont="1" applyBorder="1" applyAlignment="1">
      <alignment horizontal="center" vertical="center"/>
    </xf>
    <xf numFmtId="189" fontId="32" fillId="0" borderId="26" xfId="445" applyNumberFormat="1" applyFont="1" applyBorder="1" applyAlignment="1">
      <alignment horizontal="center" vertical="center"/>
    </xf>
    <xf numFmtId="189" fontId="32" fillId="0" borderId="27" xfId="445" applyNumberFormat="1" applyFont="1" applyBorder="1" applyAlignment="1">
      <alignment horizontal="center" vertical="center"/>
    </xf>
    <xf numFmtId="189" fontId="32" fillId="0" borderId="28" xfId="445" applyNumberFormat="1" applyFont="1" applyBorder="1" applyAlignment="1">
      <alignment horizontal="center" vertical="center"/>
    </xf>
    <xf numFmtId="189" fontId="32" fillId="0" borderId="72" xfId="445" applyNumberFormat="1" applyFont="1" applyBorder="1" applyAlignment="1">
      <alignment horizontal="center" vertical="center"/>
    </xf>
    <xf numFmtId="189" fontId="32" fillId="0" borderId="21" xfId="445" applyNumberFormat="1" applyFont="1" applyBorder="1" applyAlignment="1">
      <alignment horizontal="center" vertical="center"/>
    </xf>
    <xf numFmtId="189" fontId="32" fillId="0" borderId="22" xfId="445" applyNumberFormat="1" applyFont="1" applyBorder="1" applyAlignment="1">
      <alignment horizontal="center" vertical="center"/>
    </xf>
    <xf numFmtId="189" fontId="32" fillId="0" borderId="23" xfId="445" applyNumberFormat="1" applyFont="1" applyBorder="1" applyAlignment="1">
      <alignment horizontal="center" vertical="center"/>
    </xf>
    <xf numFmtId="189" fontId="32" fillId="0" borderId="0" xfId="445" applyNumberFormat="1" applyFont="1" applyBorder="1" applyAlignment="1">
      <alignment horizontal="center" vertical="center"/>
    </xf>
    <xf numFmtId="189" fontId="32" fillId="0" borderId="50" xfId="445" applyNumberFormat="1" applyFont="1" applyBorder="1" applyAlignment="1">
      <alignment horizontal="center" vertical="center"/>
    </xf>
    <xf numFmtId="189" fontId="32" fillId="24" borderId="55" xfId="445" applyNumberFormat="1" applyFont="1" applyFill="1" applyBorder="1" applyAlignment="1">
      <alignment horizontal="center" vertical="center"/>
    </xf>
    <xf numFmtId="189" fontId="32" fillId="24" borderId="13" xfId="445" applyNumberFormat="1" applyFont="1" applyFill="1" applyBorder="1" applyAlignment="1">
      <alignment horizontal="center" vertical="center"/>
    </xf>
    <xf numFmtId="189" fontId="32" fillId="24" borderId="56" xfId="445" applyNumberFormat="1" applyFont="1" applyFill="1" applyBorder="1" applyAlignment="1">
      <alignment horizontal="center" vertical="center"/>
    </xf>
    <xf numFmtId="197" fontId="32" fillId="0" borderId="21" xfId="445" applyNumberFormat="1" applyFont="1" applyFill="1" applyBorder="1" applyAlignment="1">
      <alignment horizontal="center" vertical="center"/>
    </xf>
    <xf numFmtId="197" fontId="32" fillId="0" borderId="22" xfId="445" applyNumberFormat="1" applyFont="1" applyFill="1" applyBorder="1" applyAlignment="1">
      <alignment horizontal="center" vertical="center"/>
    </xf>
    <xf numFmtId="197" fontId="32" fillId="0" borderId="23" xfId="445" applyNumberFormat="1" applyFont="1" applyFill="1" applyBorder="1" applyAlignment="1">
      <alignment horizontal="center" vertical="center"/>
    </xf>
    <xf numFmtId="197" fontId="32" fillId="0" borderId="0" xfId="445" applyNumberFormat="1" applyFont="1" applyFill="1" applyBorder="1" applyAlignment="1">
      <alignment horizontal="center" vertical="center"/>
    </xf>
    <xf numFmtId="197" fontId="32" fillId="0" borderId="50" xfId="445" applyNumberFormat="1" applyFont="1" applyFill="1" applyBorder="1" applyAlignment="1">
      <alignment horizontal="center" vertical="center"/>
    </xf>
    <xf numFmtId="189" fontId="124" fillId="0" borderId="21" xfId="445" applyNumberFormat="1" applyFont="1" applyBorder="1" applyAlignment="1">
      <alignment horizontal="center" vertical="center"/>
    </xf>
    <xf numFmtId="189" fontId="124" fillId="0" borderId="22" xfId="445" applyNumberFormat="1" applyFont="1" applyBorder="1" applyAlignment="1">
      <alignment horizontal="center" vertical="center"/>
    </xf>
    <xf numFmtId="189" fontId="124" fillId="0" borderId="23" xfId="445" applyNumberFormat="1" applyFont="1" applyBorder="1" applyAlignment="1">
      <alignment horizontal="center" vertical="center"/>
    </xf>
    <xf numFmtId="189" fontId="124" fillId="0" borderId="0" xfId="445" applyNumberFormat="1" applyFont="1" applyBorder="1" applyAlignment="1">
      <alignment horizontal="center" vertical="center"/>
    </xf>
    <xf numFmtId="189" fontId="124" fillId="0" borderId="50" xfId="445" applyNumberFormat="1" applyFont="1" applyBorder="1" applyAlignment="1">
      <alignment horizontal="center" vertical="center"/>
    </xf>
    <xf numFmtId="189" fontId="124" fillId="0" borderId="26" xfId="445" applyNumberFormat="1" applyFont="1" applyBorder="1" applyAlignment="1">
      <alignment horizontal="center" vertical="center"/>
    </xf>
    <xf numFmtId="189" fontId="32" fillId="26" borderId="24" xfId="445" applyNumberFormat="1" applyFont="1" applyFill="1" applyBorder="1" applyAlignment="1">
      <alignment horizontal="center" vertical="center"/>
    </xf>
    <xf numFmtId="189" fontId="32" fillId="26" borderId="72" xfId="445" applyNumberFormat="1" applyFont="1" applyFill="1" applyBorder="1" applyAlignment="1">
      <alignment horizontal="center" vertical="center"/>
    </xf>
    <xf numFmtId="189" fontId="32" fillId="26" borderId="26" xfId="445" applyNumberFormat="1" applyFont="1" applyFill="1" applyBorder="1" applyAlignment="1">
      <alignment horizontal="center" vertical="center"/>
    </xf>
    <xf numFmtId="197" fontId="32" fillId="26" borderId="72" xfId="445" applyNumberFormat="1" applyFont="1" applyFill="1" applyBorder="1" applyAlignment="1">
      <alignment horizontal="center" vertical="center"/>
    </xf>
    <xf numFmtId="197" fontId="32" fillId="26" borderId="28" xfId="445" applyNumberFormat="1" applyFont="1" applyFill="1" applyBorder="1" applyAlignment="1">
      <alignment horizontal="center" vertical="center"/>
    </xf>
    <xf numFmtId="197" fontId="32" fillId="26" borderId="27" xfId="445" applyNumberFormat="1" applyFont="1" applyFill="1" applyBorder="1" applyAlignment="1">
      <alignment horizontal="center" vertical="center"/>
    </xf>
    <xf numFmtId="0" fontId="34" fillId="0" borderId="81" xfId="692" applyFont="1" applyBorder="1" applyAlignment="1">
      <alignment vertical="center"/>
    </xf>
    <xf numFmtId="0" fontId="125" fillId="0" borderId="0" xfId="692" applyFont="1" applyBorder="1" applyAlignment="1">
      <alignment vertical="center"/>
    </xf>
    <xf numFmtId="0" fontId="126" fillId="0" borderId="0" xfId="753" applyFont="1" applyAlignment="1">
      <alignment vertical="center"/>
    </xf>
    <xf numFmtId="0" fontId="115" fillId="0" borderId="30" xfId="866" applyFont="1" applyFill="1" applyBorder="1" applyAlignment="1">
      <alignment horizontal="center" vertical="center"/>
    </xf>
    <xf numFmtId="196" fontId="115" fillId="0" borderId="110" xfId="866" applyNumberFormat="1" applyFont="1" applyFill="1" applyBorder="1" applyAlignment="1">
      <alignment horizontal="center" vertical="center"/>
    </xf>
    <xf numFmtId="196" fontId="115" fillId="0" borderId="76" xfId="866" applyNumberFormat="1" applyFont="1" applyFill="1" applyBorder="1" applyAlignment="1">
      <alignment horizontal="center" vertical="center"/>
    </xf>
    <xf numFmtId="0" fontId="129" fillId="0" borderId="0" xfId="0" quotePrefix="1" applyFont="1" applyAlignment="1">
      <alignment horizontal="left"/>
    </xf>
    <xf numFmtId="0" fontId="110" fillId="31" borderId="30" xfId="0" applyFont="1" applyFill="1" applyBorder="1" applyAlignment="1">
      <alignment horizontal="center" vertical="center"/>
    </xf>
    <xf numFmtId="0" fontId="110" fillId="31" borderId="30" xfId="0" quotePrefix="1" applyFont="1" applyFill="1" applyBorder="1" applyAlignment="1">
      <alignment horizontal="center" vertical="center"/>
    </xf>
    <xf numFmtId="0" fontId="110" fillId="31" borderId="30" xfId="0" quotePrefix="1" applyFont="1" applyFill="1" applyBorder="1" applyAlignment="1">
      <alignment horizontal="center" vertical="center" wrapText="1"/>
    </xf>
    <xf numFmtId="0" fontId="130" fillId="31" borderId="30" xfId="0" quotePrefix="1" applyFont="1" applyFill="1" applyBorder="1" applyAlignment="1">
      <alignment horizontal="center" vertical="center" wrapText="1"/>
    </xf>
    <xf numFmtId="0" fontId="0" fillId="0" borderId="20" xfId="0" applyBorder="1" applyAlignment="1">
      <alignment horizontal="center"/>
    </xf>
    <xf numFmtId="0" fontId="0" fillId="0" borderId="20" xfId="0" quotePrefix="1" applyBorder="1" applyAlignment="1">
      <alignment horizontal="center"/>
    </xf>
    <xf numFmtId="0" fontId="128" fillId="0" borderId="20" xfId="0" applyFont="1" applyBorder="1" applyAlignment="1">
      <alignment horizontal="center"/>
    </xf>
    <xf numFmtId="217" fontId="128" fillId="0" borderId="78" xfId="872" applyNumberFormat="1" applyFont="1" applyBorder="1" applyAlignment="1">
      <alignment horizontal="center"/>
    </xf>
    <xf numFmtId="217" fontId="128" fillId="0" borderId="20" xfId="872" applyNumberFormat="1" applyFont="1" applyBorder="1" applyAlignment="1">
      <alignment horizontal="center"/>
    </xf>
    <xf numFmtId="0" fontId="0" fillId="0" borderId="95" xfId="0" applyBorder="1" applyAlignment="1">
      <alignment horizontal="center"/>
    </xf>
    <xf numFmtId="0" fontId="128" fillId="0" borderId="95" xfId="0" applyFont="1" applyBorder="1" applyAlignment="1">
      <alignment horizontal="center"/>
    </xf>
    <xf numFmtId="217" fontId="128" fillId="0" borderId="95" xfId="872" applyNumberFormat="1" applyFont="1" applyBorder="1" applyAlignment="1">
      <alignment horizontal="center"/>
    </xf>
    <xf numFmtId="0" fontId="0" fillId="0" borderId="95" xfId="0" quotePrefix="1" applyBorder="1" applyAlignment="1">
      <alignment horizontal="center"/>
    </xf>
    <xf numFmtId="0" fontId="0" fillId="0" borderId="0" xfId="0" quotePrefix="1" applyAlignment="1">
      <alignment horizontal="left"/>
    </xf>
    <xf numFmtId="0" fontId="27" fillId="31" borderId="0" xfId="692" applyFont="1" applyFill="1" applyBorder="1" applyAlignment="1">
      <alignment vertical="center"/>
    </xf>
    <xf numFmtId="0" fontId="34" fillId="0" borderId="0" xfId="692" applyFont="1" applyAlignment="1">
      <alignment vertical="center"/>
    </xf>
    <xf numFmtId="216" fontId="36" fillId="0" borderId="0" xfId="434" applyNumberFormat="1" applyFont="1" applyBorder="1" applyAlignment="1">
      <alignment horizontal="center" vertical="center"/>
    </xf>
    <xf numFmtId="0" fontId="33" fillId="0" borderId="0" xfId="753" applyFont="1" applyAlignment="1">
      <alignment horizontal="left" vertical="center"/>
    </xf>
    <xf numFmtId="0" fontId="20" fillId="0" borderId="49" xfId="753" quotePrefix="1" applyFont="1" applyFill="1" applyBorder="1" applyAlignment="1">
      <alignment horizontal="left" vertical="center"/>
    </xf>
    <xf numFmtId="189" fontId="18" fillId="0" borderId="104" xfId="869" applyNumberFormat="1" applyFont="1" applyFill="1" applyBorder="1" applyAlignment="1">
      <alignment horizontal="center" vertical="center"/>
    </xf>
    <xf numFmtId="189" fontId="21" fillId="0" borderId="68" xfId="869" applyNumberFormat="1" applyFont="1" applyFill="1" applyBorder="1" applyAlignment="1">
      <alignment horizontal="center" vertical="center"/>
    </xf>
    <xf numFmtId="189" fontId="21" fillId="0" borderId="63" xfId="869" applyNumberFormat="1" applyFont="1" applyFill="1" applyBorder="1" applyAlignment="1">
      <alignment horizontal="center" vertical="center"/>
    </xf>
    <xf numFmtId="189" fontId="21" fillId="0" borderId="64" xfId="869" applyNumberFormat="1" applyFont="1" applyFill="1" applyBorder="1" applyAlignment="1">
      <alignment horizontal="center" vertical="center"/>
    </xf>
    <xf numFmtId="189" fontId="21" fillId="0" borderId="104" xfId="869" applyNumberFormat="1" applyFont="1" applyFill="1" applyBorder="1" applyAlignment="1">
      <alignment horizontal="center" vertical="center"/>
    </xf>
    <xf numFmtId="0" fontId="131" fillId="0" borderId="98" xfId="753" quotePrefix="1" applyFont="1" applyFill="1" applyBorder="1" applyAlignment="1">
      <alignment horizontal="left" vertical="center"/>
    </xf>
    <xf numFmtId="189" fontId="133" fillId="0" borderId="38" xfId="869" applyNumberFormat="1" applyFont="1" applyFill="1" applyBorder="1" applyAlignment="1">
      <alignment horizontal="center" vertical="center"/>
    </xf>
    <xf numFmtId="189" fontId="133" fillId="0" borderId="39" xfId="869" applyNumberFormat="1" applyFont="1" applyFill="1" applyBorder="1" applyAlignment="1">
      <alignment horizontal="center" vertical="center"/>
    </xf>
    <xf numFmtId="189" fontId="133" fillId="0" borderId="40" xfId="869" applyNumberFormat="1" applyFont="1" applyFill="1" applyBorder="1" applyAlignment="1">
      <alignment horizontal="center" vertical="center"/>
    </xf>
    <xf numFmtId="189" fontId="132" fillId="0" borderId="48" xfId="869" applyNumberFormat="1" applyFont="1" applyFill="1" applyBorder="1" applyAlignment="1">
      <alignment horizontal="center" vertical="center"/>
    </xf>
    <xf numFmtId="189" fontId="132" fillId="0" borderId="35" xfId="869" applyNumberFormat="1" applyFont="1" applyFill="1" applyBorder="1" applyAlignment="1">
      <alignment horizontal="center" vertical="center"/>
    </xf>
    <xf numFmtId="189" fontId="132" fillId="0" borderId="36" xfId="869" applyNumberFormat="1" applyFont="1" applyFill="1" applyBorder="1" applyAlignment="1">
      <alignment horizontal="center" vertical="center"/>
    </xf>
    <xf numFmtId="189" fontId="132" fillId="0" borderId="103" xfId="869" applyNumberFormat="1" applyFont="1" applyFill="1" applyBorder="1" applyAlignment="1">
      <alignment horizontal="center" vertical="center"/>
    </xf>
    <xf numFmtId="189" fontId="132" fillId="0" borderId="42" xfId="869" applyNumberFormat="1" applyFont="1" applyFill="1" applyBorder="1" applyAlignment="1">
      <alignment horizontal="center" vertical="center"/>
    </xf>
    <xf numFmtId="189" fontId="132" fillId="0" borderId="38" xfId="869" applyNumberFormat="1" applyFont="1" applyFill="1" applyBorder="1" applyAlignment="1">
      <alignment horizontal="center" vertical="center"/>
    </xf>
    <xf numFmtId="189" fontId="132" fillId="0" borderId="39" xfId="869" applyNumberFormat="1" applyFont="1" applyFill="1" applyBorder="1" applyAlignment="1">
      <alignment horizontal="center" vertical="center"/>
    </xf>
    <xf numFmtId="189" fontId="132" fillId="0" borderId="40" xfId="869" applyNumberFormat="1" applyFont="1" applyFill="1" applyBorder="1" applyAlignment="1">
      <alignment horizontal="center" vertical="center"/>
    </xf>
    <xf numFmtId="0" fontId="134" fillId="0" borderId="0" xfId="753" applyFont="1" applyAlignment="1">
      <alignment vertical="center"/>
    </xf>
    <xf numFmtId="0" fontId="134" fillId="0" borderId="0" xfId="753" quotePrefix="1" applyFont="1" applyAlignment="1">
      <alignment horizontal="left" vertical="center"/>
    </xf>
    <xf numFmtId="189" fontId="134" fillId="0" borderId="0" xfId="753" applyNumberFormat="1" applyFont="1" applyAlignment="1">
      <alignment vertical="center"/>
    </xf>
    <xf numFmtId="49" fontId="119" fillId="0" borderId="37" xfId="866" quotePrefix="1" applyNumberFormat="1" applyFont="1" applyBorder="1" applyAlignment="1">
      <alignment vertical="center"/>
    </xf>
    <xf numFmtId="196" fontId="115" fillId="0" borderId="122" xfId="866" applyNumberFormat="1" applyFont="1" applyBorder="1" applyAlignment="1">
      <alignment horizontal="center" vertical="center"/>
    </xf>
    <xf numFmtId="196" fontId="115" fillId="0" borderId="111" xfId="866" applyNumberFormat="1" applyFont="1" applyBorder="1" applyAlignment="1">
      <alignment horizontal="center" vertical="center"/>
    </xf>
    <xf numFmtId="196" fontId="121" fillId="0" borderId="110" xfId="866" applyNumberFormat="1" applyFont="1" applyFill="1" applyBorder="1" applyAlignment="1">
      <alignment horizontal="center" vertical="center"/>
    </xf>
    <xf numFmtId="0" fontId="115" fillId="36" borderId="30" xfId="866" applyFont="1" applyFill="1" applyBorder="1" applyAlignment="1">
      <alignment horizontal="center" vertical="center"/>
    </xf>
    <xf numFmtId="0" fontId="115" fillId="36" borderId="71" xfId="866" applyFont="1" applyFill="1" applyBorder="1" applyAlignment="1">
      <alignment horizontal="center" vertical="center"/>
    </xf>
    <xf numFmtId="0" fontId="135" fillId="0" borderId="0" xfId="866" applyFont="1" applyAlignment="1">
      <alignment vertical="center"/>
    </xf>
    <xf numFmtId="0" fontId="136" fillId="0" borderId="49" xfId="753" quotePrefix="1" applyFont="1" applyFill="1" applyBorder="1" applyAlignment="1">
      <alignment horizontal="left" vertical="center"/>
    </xf>
    <xf numFmtId="0" fontId="137" fillId="0" borderId="0" xfId="866" applyFont="1" applyAlignment="1">
      <alignment vertical="center"/>
    </xf>
    <xf numFmtId="0" fontId="138" fillId="0" borderId="0" xfId="866" applyFont="1" applyAlignment="1">
      <alignment vertical="center"/>
    </xf>
    <xf numFmtId="0" fontId="138" fillId="0" borderId="30" xfId="866" applyFont="1" applyBorder="1" applyAlignment="1">
      <alignment vertical="center"/>
    </xf>
    <xf numFmtId="0" fontId="139" fillId="0" borderId="30" xfId="866" applyFont="1" applyBorder="1" applyAlignment="1">
      <alignment horizontal="centerContinuous" vertical="center"/>
    </xf>
    <xf numFmtId="0" fontId="139" fillId="0" borderId="30" xfId="866" applyFont="1" applyBorder="1" applyAlignment="1">
      <alignment horizontal="center" vertical="center"/>
    </xf>
    <xf numFmtId="0" fontId="138" fillId="0" borderId="78" xfId="866" applyFont="1" applyBorder="1" applyAlignment="1">
      <alignment vertical="center"/>
    </xf>
    <xf numFmtId="0" fontId="138" fillId="0" borderId="14" xfId="866" applyFont="1" applyBorder="1" applyAlignment="1">
      <alignment vertical="center"/>
    </xf>
    <xf numFmtId="0" fontId="138" fillId="0" borderId="24" xfId="866" applyFont="1" applyBorder="1" applyAlignment="1">
      <alignment vertical="center"/>
    </xf>
    <xf numFmtId="0" fontId="138" fillId="0" borderId="17" xfId="866" applyFont="1" applyBorder="1" applyAlignment="1">
      <alignment vertical="center"/>
    </xf>
    <xf numFmtId="0" fontId="138" fillId="0" borderId="20" xfId="866" applyFont="1" applyBorder="1" applyAlignment="1">
      <alignment vertical="center"/>
    </xf>
    <xf numFmtId="0" fontId="138" fillId="0" borderId="31" xfId="866" applyFont="1" applyBorder="1" applyAlignment="1">
      <alignment vertical="center"/>
    </xf>
    <xf numFmtId="0" fontId="138" fillId="0" borderId="21" xfId="866" applyFont="1" applyBorder="1" applyAlignment="1">
      <alignment vertical="center"/>
    </xf>
    <xf numFmtId="0" fontId="138" fillId="0" borderId="51" xfId="866" applyFont="1" applyBorder="1" applyAlignment="1">
      <alignment vertical="center"/>
    </xf>
    <xf numFmtId="0" fontId="138" fillId="0" borderId="95" xfId="866" applyFont="1" applyBorder="1" applyAlignment="1">
      <alignment vertical="center"/>
    </xf>
    <xf numFmtId="0" fontId="138" fillId="0" borderId="52" xfId="866" applyFont="1" applyBorder="1" applyAlignment="1">
      <alignment vertical="center"/>
    </xf>
    <xf numFmtId="0" fontId="138" fillId="0" borderId="53" xfId="866" applyFont="1" applyBorder="1" applyAlignment="1">
      <alignment vertical="center"/>
    </xf>
    <xf numFmtId="0" fontId="138" fillId="0" borderId="57" xfId="866" applyFont="1" applyBorder="1" applyAlignment="1">
      <alignment vertical="center"/>
    </xf>
    <xf numFmtId="0" fontId="137" fillId="0" borderId="30" xfId="866" applyFont="1" applyBorder="1" applyAlignment="1">
      <alignment vertical="center"/>
    </xf>
    <xf numFmtId="0" fontId="138" fillId="37" borderId="0" xfId="866" applyFont="1" applyFill="1" applyAlignment="1">
      <alignment vertical="center"/>
    </xf>
    <xf numFmtId="0" fontId="138" fillId="31" borderId="51" xfId="866" applyFont="1" applyFill="1" applyBorder="1" applyAlignment="1">
      <alignment vertical="center"/>
    </xf>
    <xf numFmtId="0" fontId="139" fillId="35" borderId="30" xfId="866" applyFont="1" applyFill="1" applyBorder="1" applyAlignment="1">
      <alignment horizontal="center" vertical="center"/>
    </xf>
    <xf numFmtId="0" fontId="138" fillId="35" borderId="24" xfId="866" applyFont="1" applyFill="1" applyBorder="1" applyAlignment="1">
      <alignment vertical="center"/>
    </xf>
    <xf numFmtId="0" fontId="138" fillId="35" borderId="17" xfId="866" applyFont="1" applyFill="1" applyBorder="1" applyAlignment="1">
      <alignment vertical="center"/>
    </xf>
    <xf numFmtId="0" fontId="138" fillId="35" borderId="21" xfId="866" applyFont="1" applyFill="1" applyBorder="1" applyAlignment="1">
      <alignment vertical="center"/>
    </xf>
    <xf numFmtId="0" fontId="138" fillId="35" borderId="51" xfId="866" applyFont="1" applyFill="1" applyBorder="1" applyAlignment="1">
      <alignment vertical="center"/>
    </xf>
    <xf numFmtId="0" fontId="138" fillId="35" borderId="53" xfId="866" applyFont="1" applyFill="1" applyBorder="1" applyAlignment="1">
      <alignment vertical="center"/>
    </xf>
    <xf numFmtId="0" fontId="138" fillId="35" borderId="57" xfId="866" applyFont="1" applyFill="1" applyBorder="1" applyAlignment="1">
      <alignment vertical="center"/>
    </xf>
    <xf numFmtId="0" fontId="139" fillId="32" borderId="30" xfId="866" applyFont="1" applyFill="1" applyBorder="1" applyAlignment="1">
      <alignment horizontal="center" vertical="center"/>
    </xf>
    <xf numFmtId="0" fontId="138" fillId="32" borderId="24" xfId="866" applyFont="1" applyFill="1" applyBorder="1" applyAlignment="1">
      <alignment vertical="center"/>
    </xf>
    <xf numFmtId="0" fontId="138" fillId="32" borderId="17" xfId="866" applyFont="1" applyFill="1" applyBorder="1" applyAlignment="1">
      <alignment vertical="center"/>
    </xf>
    <xf numFmtId="0" fontId="138" fillId="32" borderId="21" xfId="866" applyFont="1" applyFill="1" applyBorder="1" applyAlignment="1">
      <alignment vertical="center"/>
    </xf>
    <xf numFmtId="0" fontId="138" fillId="32" borderId="51" xfId="866" applyFont="1" applyFill="1" applyBorder="1" applyAlignment="1">
      <alignment vertical="center"/>
    </xf>
    <xf numFmtId="0" fontId="138" fillId="32" borderId="53" xfId="866" applyFont="1" applyFill="1" applyBorder="1" applyAlignment="1">
      <alignment vertical="center"/>
    </xf>
    <xf numFmtId="0" fontId="138" fillId="32" borderId="57" xfId="866" applyFont="1" applyFill="1" applyBorder="1" applyAlignment="1">
      <alignment vertical="center"/>
    </xf>
    <xf numFmtId="197" fontId="8" fillId="0" borderId="0" xfId="753" applyNumberFormat="1" applyFont="1" applyBorder="1" applyAlignment="1">
      <alignment vertical="center"/>
    </xf>
    <xf numFmtId="0" fontId="115" fillId="0" borderId="0" xfId="866" applyFont="1" applyBorder="1" applyAlignment="1">
      <alignment vertical="center"/>
    </xf>
    <xf numFmtId="0" fontId="115" fillId="0" borderId="4" xfId="866" applyFont="1" applyFill="1" applyBorder="1" applyAlignment="1">
      <alignment horizontal="center" vertical="center"/>
    </xf>
    <xf numFmtId="1" fontId="115" fillId="36" borderId="30" xfId="866" applyNumberFormat="1" applyFont="1" applyFill="1" applyBorder="1" applyAlignment="1">
      <alignment horizontal="center" vertical="center"/>
    </xf>
    <xf numFmtId="2" fontId="115" fillId="36" borderId="30" xfId="866" applyNumberFormat="1" applyFont="1" applyFill="1" applyBorder="1" applyAlignment="1">
      <alignment horizontal="center" vertical="center"/>
    </xf>
    <xf numFmtId="0" fontId="27" fillId="0" borderId="0" xfId="692" applyFont="1" applyFill="1" applyBorder="1" applyAlignment="1">
      <alignment vertical="center"/>
    </xf>
    <xf numFmtId="17" fontId="87" fillId="0" borderId="0" xfId="692" applyNumberFormat="1" applyFont="1" applyFill="1" applyBorder="1" applyAlignment="1">
      <alignment vertical="center"/>
    </xf>
    <xf numFmtId="0" fontId="141" fillId="0" borderId="0" xfId="692" applyFont="1" applyBorder="1" applyAlignment="1">
      <alignment vertical="center"/>
    </xf>
    <xf numFmtId="0" fontId="140" fillId="31" borderId="0" xfId="692" applyFont="1" applyFill="1" applyBorder="1" applyAlignment="1">
      <alignment vertical="center"/>
    </xf>
    <xf numFmtId="0" fontId="27" fillId="31" borderId="0" xfId="692" applyFont="1" applyFill="1" applyBorder="1" applyAlignment="1">
      <alignment horizontal="left" vertical="center"/>
    </xf>
    <xf numFmtId="189" fontId="8" fillId="0" borderId="0" xfId="753" applyNumberFormat="1" applyFont="1" applyBorder="1" applyAlignment="1">
      <alignment vertical="center"/>
    </xf>
    <xf numFmtId="0" fontId="138" fillId="31" borderId="0" xfId="866" applyFont="1" applyFill="1" applyAlignment="1">
      <alignment vertical="center"/>
    </xf>
    <xf numFmtId="0" fontId="27" fillId="0" borderId="83" xfId="692" applyFont="1" applyBorder="1" applyAlignment="1">
      <alignment vertical="center"/>
    </xf>
    <xf numFmtId="0" fontId="27" fillId="0" borderId="84" xfId="692" applyFont="1" applyBorder="1" applyAlignment="1">
      <alignment vertical="center"/>
    </xf>
    <xf numFmtId="0" fontId="27" fillId="0" borderId="85" xfId="692" applyFont="1" applyBorder="1" applyAlignment="1">
      <alignment vertical="center"/>
    </xf>
    <xf numFmtId="0" fontId="0" fillId="31" borderId="0" xfId="0" applyFill="1"/>
    <xf numFmtId="220" fontId="144" fillId="0" borderId="0" xfId="753" applyNumberFormat="1" applyFont="1" applyBorder="1" applyAlignment="1">
      <alignment vertical="center"/>
    </xf>
    <xf numFmtId="0" fontId="145" fillId="0" borderId="123" xfId="753" applyFont="1" applyFill="1" applyBorder="1" applyAlignment="1">
      <alignment horizontal="left" vertical="center"/>
    </xf>
    <xf numFmtId="218" fontId="34" fillId="0" borderId="0" xfId="753" applyNumberFormat="1" applyFont="1" applyBorder="1" applyAlignment="1">
      <alignment vertical="center"/>
    </xf>
    <xf numFmtId="219" fontId="133" fillId="0" borderId="124" xfId="445" applyNumberFormat="1" applyFont="1" applyFill="1" applyBorder="1" applyAlignment="1">
      <alignment horizontal="right" vertical="center"/>
    </xf>
    <xf numFmtId="40" fontId="133" fillId="0" borderId="124" xfId="445" applyNumberFormat="1" applyFont="1" applyFill="1" applyBorder="1" applyAlignment="1">
      <alignment horizontal="right" vertical="center"/>
    </xf>
    <xf numFmtId="40" fontId="133" fillId="0" borderId="36" xfId="445" applyNumberFormat="1" applyFont="1" applyFill="1" applyBorder="1" applyAlignment="1">
      <alignment horizontal="right" vertical="center"/>
    </xf>
    <xf numFmtId="40" fontId="133" fillId="0" borderId="125" xfId="445" applyNumberFormat="1" applyFont="1" applyFill="1" applyBorder="1" applyAlignment="1">
      <alignment horizontal="right" vertical="center"/>
    </xf>
    <xf numFmtId="40" fontId="133" fillId="0" borderId="103" xfId="445" applyNumberFormat="1" applyFont="1" applyFill="1" applyBorder="1" applyAlignment="1">
      <alignment horizontal="right" vertical="center"/>
    </xf>
    <xf numFmtId="189" fontId="146" fillId="0" borderId="48" xfId="445" applyNumberFormat="1" applyFont="1" applyFill="1" applyBorder="1" applyAlignment="1">
      <alignment horizontal="center" vertical="center"/>
    </xf>
    <xf numFmtId="189" fontId="146" fillId="0" borderId="35" xfId="445" applyNumberFormat="1" applyFont="1" applyFill="1" applyBorder="1" applyAlignment="1">
      <alignment horizontal="center" vertical="center"/>
    </xf>
    <xf numFmtId="189" fontId="146" fillId="0" borderId="36" xfId="445" applyNumberFormat="1" applyFont="1" applyFill="1" applyBorder="1" applyAlignment="1">
      <alignment horizontal="center" vertical="center"/>
    </xf>
    <xf numFmtId="189" fontId="133" fillId="0" borderId="124" xfId="445" applyNumberFormat="1" applyFont="1" applyFill="1" applyBorder="1" applyAlignment="1">
      <alignment horizontal="right" vertical="center"/>
    </xf>
    <xf numFmtId="189" fontId="133" fillId="0" borderId="36" xfId="445" applyNumberFormat="1" applyFont="1" applyFill="1" applyBorder="1" applyAlignment="1">
      <alignment horizontal="right" vertical="center"/>
    </xf>
    <xf numFmtId="189" fontId="133" fillId="0" borderId="125" xfId="445" applyNumberFormat="1" applyFont="1" applyFill="1" applyBorder="1" applyAlignment="1">
      <alignment horizontal="right" vertical="center"/>
    </xf>
    <xf numFmtId="189" fontId="133" fillId="0" borderId="103" xfId="445" applyNumberFormat="1" applyFont="1" applyFill="1" applyBorder="1" applyAlignment="1">
      <alignment horizontal="right" vertical="center"/>
    </xf>
    <xf numFmtId="0" fontId="34" fillId="0" borderId="0" xfId="753" applyFont="1" applyAlignment="1">
      <alignment vertical="center"/>
    </xf>
    <xf numFmtId="17" fontId="33" fillId="0" borderId="0" xfId="753" applyNumberFormat="1" applyFont="1" applyAlignment="1">
      <alignment horizontal="right" vertical="center"/>
    </xf>
    <xf numFmtId="189" fontId="25" fillId="31" borderId="23" xfId="445" quotePrefix="1" applyNumberFormat="1" applyFont="1" applyFill="1" applyBorder="1" applyAlignment="1">
      <alignment horizontal="center" vertical="center"/>
    </xf>
    <xf numFmtId="189" fontId="25" fillId="31" borderId="55" xfId="445" applyNumberFormat="1" applyFont="1" applyFill="1" applyBorder="1" applyAlignment="1">
      <alignment horizontal="center" vertical="center"/>
    </xf>
    <xf numFmtId="192" fontId="31" fillId="0" borderId="22" xfId="869" applyNumberFormat="1" applyFont="1" applyFill="1" applyBorder="1" applyAlignment="1">
      <alignment horizontal="right" vertical="center"/>
    </xf>
    <xf numFmtId="197" fontId="32" fillId="0" borderId="22" xfId="869" applyNumberFormat="1" applyFont="1" applyFill="1" applyBorder="1" applyAlignment="1">
      <alignment horizontal="center" vertical="center"/>
    </xf>
    <xf numFmtId="0" fontId="86" fillId="27" borderId="33" xfId="753" applyFont="1" applyFill="1" applyBorder="1" applyAlignment="1">
      <alignment horizontal="center" vertical="center" wrapText="1"/>
    </xf>
    <xf numFmtId="0" fontId="86" fillId="28" borderId="33" xfId="753" applyFont="1" applyFill="1" applyBorder="1" applyAlignment="1">
      <alignment horizontal="center" vertical="center" wrapText="1"/>
    </xf>
    <xf numFmtId="189" fontId="25" fillId="31" borderId="23" xfId="445" applyNumberFormat="1" applyFont="1" applyFill="1" applyBorder="1" applyAlignment="1">
      <alignment horizontal="center" vertical="center"/>
    </xf>
    <xf numFmtId="0" fontId="45" fillId="26" borderId="32" xfId="753" applyFont="1" applyFill="1" applyBorder="1" applyAlignment="1">
      <alignment horizontal="centerContinuous" vertical="center" wrapText="1"/>
    </xf>
    <xf numFmtId="0" fontId="86" fillId="26" borderId="26" xfId="753" applyFont="1" applyFill="1" applyBorder="1" applyAlignment="1">
      <alignment horizontal="center" vertical="center" wrapText="1"/>
    </xf>
    <xf numFmtId="0" fontId="115" fillId="31" borderId="71" xfId="866" applyFont="1" applyFill="1" applyBorder="1" applyAlignment="1">
      <alignment horizontal="center" vertical="center"/>
    </xf>
    <xf numFmtId="0" fontId="115" fillId="31" borderId="30" xfId="866" applyFont="1" applyFill="1" applyBorder="1" applyAlignment="1">
      <alignment horizontal="center" vertical="center"/>
    </xf>
    <xf numFmtId="221" fontId="9" fillId="0" borderId="28" xfId="434" quotePrefix="1" applyNumberFormat="1" applyFont="1" applyBorder="1" applyAlignment="1">
      <alignment horizontal="center" vertical="center"/>
    </xf>
    <xf numFmtId="189" fontId="147" fillId="0" borderId="58" xfId="869" applyNumberFormat="1" applyFont="1" applyFill="1" applyBorder="1" applyAlignment="1">
      <alignment horizontal="center" vertical="center"/>
    </xf>
    <xf numFmtId="189" fontId="147" fillId="0" borderId="59" xfId="869" applyNumberFormat="1" applyFont="1" applyFill="1" applyBorder="1" applyAlignment="1">
      <alignment horizontal="center" vertical="center"/>
    </xf>
    <xf numFmtId="189" fontId="147" fillId="0" borderId="62" xfId="869" applyNumberFormat="1" applyFont="1" applyFill="1" applyBorder="1" applyAlignment="1">
      <alignment horizontal="center" vertical="center"/>
    </xf>
    <xf numFmtId="189" fontId="147" fillId="0" borderId="35" xfId="869" applyNumberFormat="1" applyFont="1" applyFill="1" applyBorder="1" applyAlignment="1">
      <alignment horizontal="center" vertical="center"/>
    </xf>
    <xf numFmtId="189" fontId="147" fillId="0" borderId="36" xfId="869" applyNumberFormat="1" applyFont="1" applyFill="1" applyBorder="1" applyAlignment="1">
      <alignment horizontal="center" vertical="center"/>
    </xf>
    <xf numFmtId="189" fontId="147" fillId="0" borderId="48" xfId="869" applyNumberFormat="1" applyFont="1" applyFill="1" applyBorder="1" applyAlignment="1">
      <alignment horizontal="center" vertical="center"/>
    </xf>
    <xf numFmtId="189" fontId="147" fillId="0" borderId="38" xfId="869" applyNumberFormat="1" applyFont="1" applyFill="1" applyBorder="1" applyAlignment="1">
      <alignment horizontal="center" vertical="center"/>
    </xf>
    <xf numFmtId="189" fontId="147" fillId="0" borderId="39" xfId="869" applyNumberFormat="1" applyFont="1" applyFill="1" applyBorder="1" applyAlignment="1">
      <alignment horizontal="center" vertical="center"/>
    </xf>
    <xf numFmtId="189" fontId="147" fillId="0" borderId="42" xfId="869" applyNumberFormat="1" applyFont="1" applyFill="1" applyBorder="1" applyAlignment="1">
      <alignment horizontal="center" vertical="center"/>
    </xf>
    <xf numFmtId="189" fontId="147" fillId="0" borderId="63" xfId="869" applyNumberFormat="1" applyFont="1" applyFill="1" applyBorder="1" applyAlignment="1">
      <alignment horizontal="center" vertical="center"/>
    </xf>
    <xf numFmtId="189" fontId="147" fillId="0" borderId="64" xfId="869" applyNumberFormat="1" applyFont="1" applyFill="1" applyBorder="1" applyAlignment="1">
      <alignment horizontal="center" vertical="center"/>
    </xf>
    <xf numFmtId="189" fontId="147" fillId="0" borderId="68" xfId="869" applyNumberFormat="1" applyFont="1" applyFill="1" applyBorder="1" applyAlignment="1">
      <alignment horizontal="center" vertical="center"/>
    </xf>
    <xf numFmtId="189" fontId="147" fillId="0" borderId="90" xfId="869" applyNumberFormat="1" applyFont="1" applyFill="1" applyBorder="1" applyAlignment="1">
      <alignment horizontal="center" vertical="center"/>
    </xf>
    <xf numFmtId="189" fontId="147" fillId="0" borderId="91" xfId="869" applyNumberFormat="1" applyFont="1" applyFill="1" applyBorder="1" applyAlignment="1">
      <alignment horizontal="center" vertical="center"/>
    </xf>
    <xf numFmtId="189" fontId="147" fillId="0" borderId="93" xfId="869" applyNumberFormat="1" applyFont="1" applyFill="1" applyBorder="1" applyAlignment="1">
      <alignment horizontal="center" vertical="center"/>
    </xf>
    <xf numFmtId="189" fontId="147" fillId="0" borderId="87" xfId="869" applyNumberFormat="1" applyFont="1" applyFill="1" applyBorder="1" applyAlignment="1">
      <alignment horizontal="center" vertical="center"/>
    </xf>
    <xf numFmtId="189" fontId="147" fillId="0" borderId="88" xfId="869" applyNumberFormat="1" applyFont="1" applyFill="1" applyBorder="1" applyAlignment="1">
      <alignment horizontal="center" vertical="center"/>
    </xf>
    <xf numFmtId="189" fontId="147" fillId="0" borderId="94" xfId="869" applyNumberFormat="1" applyFont="1" applyFill="1" applyBorder="1" applyAlignment="1">
      <alignment horizontal="center" vertical="center"/>
    </xf>
    <xf numFmtId="189" fontId="147" fillId="0" borderId="115" xfId="869" applyNumberFormat="1" applyFont="1" applyFill="1" applyBorder="1" applyAlignment="1">
      <alignment horizontal="center" vertical="center"/>
    </xf>
    <xf numFmtId="189" fontId="147" fillId="0" borderId="113" xfId="869" applyNumberFormat="1" applyFont="1" applyFill="1" applyBorder="1" applyAlignment="1">
      <alignment horizontal="center" vertical="center"/>
    </xf>
    <xf numFmtId="189" fontId="147" fillId="0" borderId="114" xfId="869" applyNumberFormat="1" applyFont="1" applyFill="1" applyBorder="1" applyAlignment="1">
      <alignment horizontal="center" vertical="center"/>
    </xf>
    <xf numFmtId="189" fontId="147" fillId="0" borderId="44" xfId="869" applyNumberFormat="1" applyFont="1" applyFill="1" applyBorder="1" applyAlignment="1">
      <alignment horizontal="center" vertical="center"/>
    </xf>
    <xf numFmtId="189" fontId="147" fillId="0" borderId="45" xfId="869" applyNumberFormat="1" applyFont="1" applyFill="1" applyBorder="1" applyAlignment="1">
      <alignment horizontal="center" vertical="center"/>
    </xf>
    <xf numFmtId="189" fontId="147" fillId="0" borderId="65" xfId="869" applyNumberFormat="1" applyFont="1" applyFill="1" applyBorder="1" applyAlignment="1">
      <alignment horizontal="center" vertical="center"/>
    </xf>
    <xf numFmtId="189" fontId="148" fillId="0" borderId="35" xfId="869" applyNumberFormat="1" applyFont="1" applyFill="1" applyBorder="1" applyAlignment="1">
      <alignment horizontal="center" vertical="center"/>
    </xf>
    <xf numFmtId="189" fontId="148" fillId="0" borderId="36" xfId="869" applyNumberFormat="1" applyFont="1" applyFill="1" applyBorder="1" applyAlignment="1">
      <alignment horizontal="center" vertical="center"/>
    </xf>
    <xf numFmtId="189" fontId="148" fillId="0" borderId="48" xfId="869" applyNumberFormat="1" applyFont="1" applyFill="1" applyBorder="1" applyAlignment="1">
      <alignment horizontal="center" vertical="center"/>
    </xf>
    <xf numFmtId="189" fontId="148" fillId="0" borderId="38" xfId="869" applyNumberFormat="1" applyFont="1" applyFill="1" applyBorder="1" applyAlignment="1">
      <alignment horizontal="center" vertical="center"/>
    </xf>
    <xf numFmtId="189" fontId="148" fillId="0" borderId="39" xfId="869" applyNumberFormat="1" applyFont="1" applyFill="1" applyBorder="1" applyAlignment="1">
      <alignment horizontal="center" vertical="center"/>
    </xf>
    <xf numFmtId="189" fontId="148" fillId="0" borderId="42" xfId="869" applyNumberFormat="1" applyFont="1" applyFill="1" applyBorder="1" applyAlignment="1">
      <alignment horizontal="center" vertical="center"/>
    </xf>
    <xf numFmtId="189" fontId="147" fillId="31" borderId="38" xfId="869" applyNumberFormat="1" applyFont="1" applyFill="1" applyBorder="1" applyAlignment="1">
      <alignment horizontal="center" vertical="center"/>
    </xf>
    <xf numFmtId="189" fontId="147" fillId="31" borderId="39" xfId="869" applyNumberFormat="1" applyFont="1" applyFill="1" applyBorder="1" applyAlignment="1">
      <alignment horizontal="center" vertical="center"/>
    </xf>
    <xf numFmtId="189" fontId="147" fillId="31" borderId="42" xfId="869" applyNumberFormat="1" applyFont="1" applyFill="1" applyBorder="1" applyAlignment="1">
      <alignment horizontal="center" vertical="center"/>
    </xf>
    <xf numFmtId="216" fontId="34" fillId="0" borderId="0" xfId="753" quotePrefix="1" applyNumberFormat="1" applyFont="1" applyBorder="1" applyAlignment="1">
      <alignment horizontal="center" vertical="center"/>
    </xf>
    <xf numFmtId="0" fontId="129" fillId="0" borderId="0" xfId="0" applyFont="1"/>
    <xf numFmtId="0" fontId="110" fillId="31" borderId="0" xfId="0" applyFont="1" applyFill="1"/>
    <xf numFmtId="0" fontId="110" fillId="31" borderId="0" xfId="0" applyFont="1" applyFill="1" applyAlignment="1">
      <alignment horizontal="center" vertical="center"/>
    </xf>
    <xf numFmtId="0" fontId="149" fillId="0" borderId="0" xfId="875"/>
    <xf numFmtId="0" fontId="130" fillId="0" borderId="0" xfId="0" applyFont="1"/>
    <xf numFmtId="0" fontId="150" fillId="0" borderId="0" xfId="0" applyFont="1"/>
    <xf numFmtId="0" fontId="110" fillId="0" borderId="0" xfId="0" applyFont="1" applyFill="1" applyAlignment="1">
      <alignment horizontal="center" vertical="center"/>
    </xf>
    <xf numFmtId="0" fontId="110" fillId="38" borderId="0" xfId="0" applyFont="1" applyFill="1"/>
    <xf numFmtId="187" fontId="99" fillId="0" borderId="20" xfId="434" applyFont="1" applyBorder="1" applyAlignment="1" applyProtection="1">
      <alignment vertical="center"/>
    </xf>
    <xf numFmtId="187" fontId="99" fillId="0" borderId="70" xfId="434" applyFont="1" applyBorder="1" applyAlignment="1" applyProtection="1">
      <alignment horizontal="center" vertical="center"/>
    </xf>
    <xf numFmtId="187" fontId="99" fillId="0" borderId="70" xfId="434" applyFont="1" applyFill="1" applyBorder="1" applyAlignment="1" applyProtection="1">
      <alignment vertical="center"/>
    </xf>
    <xf numFmtId="187" fontId="99" fillId="0" borderId="70" xfId="434" applyFont="1" applyBorder="1" applyAlignment="1" applyProtection="1">
      <alignment vertical="center"/>
    </xf>
    <xf numFmtId="187" fontId="72" fillId="0" borderId="70" xfId="434" applyFont="1" applyBorder="1" applyAlignment="1" applyProtection="1">
      <alignment vertical="center"/>
    </xf>
    <xf numFmtId="208" fontId="98" fillId="0" borderId="71" xfId="751" quotePrefix="1" applyFont="1" applyBorder="1" applyAlignment="1" applyProtection="1">
      <alignment horizontal="center" vertical="center"/>
    </xf>
    <xf numFmtId="209" fontId="106" fillId="0" borderId="30" xfId="751" applyNumberFormat="1" applyFont="1" applyBorder="1" applyAlignment="1" applyProtection="1">
      <alignment horizontal="center" vertical="center"/>
    </xf>
    <xf numFmtId="211" fontId="106" fillId="0" borderId="19" xfId="751" applyNumberFormat="1" applyFont="1" applyBorder="1" applyAlignment="1" applyProtection="1">
      <alignment vertical="center"/>
    </xf>
    <xf numFmtId="209" fontId="106" fillId="0" borderId="30" xfId="751" applyNumberFormat="1" applyFont="1" applyBorder="1" applyAlignment="1" applyProtection="1">
      <alignment vertical="center"/>
    </xf>
    <xf numFmtId="209" fontId="106" fillId="0" borderId="19" xfId="751" applyNumberFormat="1" applyFont="1" applyBorder="1" applyAlignment="1" applyProtection="1">
      <alignment horizontal="center" vertical="center"/>
    </xf>
    <xf numFmtId="209" fontId="99" fillId="0" borderId="95" xfId="751" applyNumberFormat="1" applyFont="1" applyBorder="1" applyAlignment="1" applyProtection="1">
      <alignment horizontal="center" vertical="center"/>
    </xf>
    <xf numFmtId="209" fontId="99" fillId="0" borderId="102" xfId="751" applyNumberFormat="1" applyFont="1" applyBorder="1" applyAlignment="1" applyProtection="1">
      <alignment horizontal="center" vertical="center"/>
    </xf>
    <xf numFmtId="17" fontId="8" fillId="0" borderId="0" xfId="753" applyNumberFormat="1" applyFont="1" applyAlignment="1">
      <alignment vertical="center"/>
    </xf>
    <xf numFmtId="0" fontId="134" fillId="0" borderId="0" xfId="753" applyFont="1" applyFill="1" applyAlignment="1">
      <alignment vertical="center"/>
    </xf>
    <xf numFmtId="0" fontId="8" fillId="0" borderId="0" xfId="753" applyFont="1" applyFill="1" applyAlignment="1">
      <alignment vertical="center"/>
    </xf>
    <xf numFmtId="217" fontId="83" fillId="0" borderId="0" xfId="434" applyNumberFormat="1" applyFont="1" applyAlignment="1">
      <alignment horizontal="center" vertical="center"/>
    </xf>
    <xf numFmtId="217" fontId="83" fillId="0" borderId="0" xfId="434" applyNumberFormat="1" applyFont="1"/>
    <xf numFmtId="0" fontId="79" fillId="0" borderId="0" xfId="0" applyFont="1"/>
    <xf numFmtId="217" fontId="83" fillId="0" borderId="20" xfId="434" applyNumberFormat="1" applyFont="1" applyBorder="1" applyAlignment="1">
      <alignment vertical="center"/>
    </xf>
    <xf numFmtId="217" fontId="83" fillId="0" borderId="20" xfId="434" applyNumberFormat="1" applyFont="1" applyBorder="1" applyAlignment="1">
      <alignment horizontal="center" vertical="center"/>
    </xf>
    <xf numFmtId="217" fontId="83" fillId="0" borderId="20" xfId="434" applyNumberFormat="1" applyFont="1" applyBorder="1"/>
    <xf numFmtId="0" fontId="4" fillId="0" borderId="78" xfId="0" applyFont="1" applyBorder="1"/>
    <xf numFmtId="0" fontId="4" fillId="0" borderId="20" xfId="0" applyFont="1" applyBorder="1"/>
    <xf numFmtId="0" fontId="151" fillId="0" borderId="78" xfId="0" applyFont="1" applyBorder="1" applyAlignment="1">
      <alignment horizontal="center" vertical="center"/>
    </xf>
    <xf numFmtId="0" fontId="151" fillId="0" borderId="71" xfId="0" applyFont="1" applyBorder="1" applyAlignment="1">
      <alignment horizontal="center" vertical="center"/>
    </xf>
    <xf numFmtId="0" fontId="151" fillId="0" borderId="4" xfId="0" applyFont="1" applyBorder="1" applyAlignment="1">
      <alignment horizontal="center" vertical="center"/>
    </xf>
    <xf numFmtId="0" fontId="151" fillId="0" borderId="19" xfId="0" applyFont="1" applyBorder="1" applyAlignment="1">
      <alignment horizontal="center" vertical="center"/>
    </xf>
    <xf numFmtId="0" fontId="151" fillId="0" borderId="95" xfId="0" applyFont="1" applyBorder="1" applyAlignment="1">
      <alignment horizontal="center" vertical="center"/>
    </xf>
    <xf numFmtId="0" fontId="152" fillId="0" borderId="30" xfId="0" applyFont="1" applyBorder="1" applyAlignment="1">
      <alignment horizontal="center" vertical="center"/>
    </xf>
    <xf numFmtId="0" fontId="152" fillId="0" borderId="95" xfId="0" applyFont="1" applyBorder="1" applyAlignment="1">
      <alignment horizontal="center" vertical="center"/>
    </xf>
    <xf numFmtId="0" fontId="79" fillId="0" borderId="30" xfId="0" applyFont="1" applyBorder="1"/>
    <xf numFmtId="217" fontId="79" fillId="0" borderId="30" xfId="434" applyNumberFormat="1" applyFont="1" applyBorder="1"/>
    <xf numFmtId="217" fontId="79" fillId="0" borderId="30" xfId="434" applyNumberFormat="1" applyFont="1" applyBorder="1" applyAlignment="1">
      <alignment horizontal="center" vertical="center"/>
    </xf>
    <xf numFmtId="0" fontId="153" fillId="0" borderId="123" xfId="753" applyFont="1" applyFill="1" applyBorder="1" applyAlignment="1">
      <alignment horizontal="left" vertical="center"/>
    </xf>
    <xf numFmtId="0" fontId="154" fillId="0" borderId="123" xfId="753" applyFont="1" applyFill="1" applyBorder="1" applyAlignment="1">
      <alignment horizontal="left" vertical="center"/>
    </xf>
    <xf numFmtId="219" fontId="155" fillId="0" borderId="124" xfId="445" applyNumberFormat="1" applyFont="1" applyFill="1" applyBorder="1" applyAlignment="1">
      <alignment horizontal="right" vertical="center"/>
    </xf>
    <xf numFmtId="40" fontId="155" fillId="0" borderId="124" xfId="445" applyNumberFormat="1" applyFont="1" applyFill="1" applyBorder="1" applyAlignment="1">
      <alignment horizontal="right" vertical="center"/>
    </xf>
    <xf numFmtId="40" fontId="155" fillId="0" borderId="36" xfId="445" applyNumberFormat="1" applyFont="1" applyFill="1" applyBorder="1" applyAlignment="1">
      <alignment horizontal="right" vertical="center"/>
    </xf>
    <xf numFmtId="40" fontId="155" fillId="0" borderId="125" xfId="445" applyNumberFormat="1" applyFont="1" applyFill="1" applyBorder="1" applyAlignment="1">
      <alignment horizontal="right" vertical="center"/>
    </xf>
    <xf numFmtId="40" fontId="155" fillId="0" borderId="103" xfId="445" applyNumberFormat="1" applyFont="1" applyFill="1" applyBorder="1" applyAlignment="1">
      <alignment horizontal="right" vertical="center"/>
    </xf>
    <xf numFmtId="189" fontId="155" fillId="0" borderId="48" xfId="445" applyNumberFormat="1" applyFont="1" applyFill="1" applyBorder="1" applyAlignment="1">
      <alignment horizontal="center" vertical="center"/>
    </xf>
    <xf numFmtId="189" fontId="155" fillId="0" borderId="35" xfId="445" applyNumberFormat="1" applyFont="1" applyFill="1" applyBorder="1" applyAlignment="1">
      <alignment horizontal="center" vertical="center"/>
    </xf>
    <xf numFmtId="189" fontId="155" fillId="0" borderId="36" xfId="445" applyNumberFormat="1" applyFont="1" applyFill="1" applyBorder="1" applyAlignment="1">
      <alignment horizontal="center" vertical="center"/>
    </xf>
    <xf numFmtId="189" fontId="155" fillId="0" borderId="36" xfId="445" applyNumberFormat="1" applyFont="1" applyFill="1" applyBorder="1" applyAlignment="1">
      <alignment horizontal="right" vertical="center"/>
    </xf>
    <xf numFmtId="189" fontId="155" fillId="0" borderId="124" xfId="445" applyNumberFormat="1" applyFont="1" applyFill="1" applyBorder="1" applyAlignment="1">
      <alignment horizontal="right" vertical="center"/>
    </xf>
    <xf numFmtId="189" fontId="155" fillId="0" borderId="125" xfId="445" applyNumberFormat="1" applyFont="1" applyFill="1" applyBorder="1" applyAlignment="1">
      <alignment horizontal="right" vertical="center"/>
    </xf>
    <xf numFmtId="189" fontId="155" fillId="0" borderId="103" xfId="445" applyNumberFormat="1" applyFont="1" applyFill="1" applyBorder="1" applyAlignment="1">
      <alignment horizontal="right" vertical="center"/>
    </xf>
    <xf numFmtId="0" fontId="156" fillId="0" borderId="47" xfId="753" quotePrefix="1" applyFont="1" applyBorder="1" applyAlignment="1">
      <alignment horizontal="left" vertical="center"/>
    </xf>
    <xf numFmtId="189" fontId="155" fillId="0" borderId="41" xfId="445" applyNumberFormat="1" applyFont="1" applyBorder="1" applyAlignment="1">
      <alignment horizontal="center" vertical="center"/>
    </xf>
    <xf numFmtId="189" fontId="155" fillId="0" borderId="39" xfId="445" applyNumberFormat="1" applyFont="1" applyBorder="1" applyAlignment="1">
      <alignment horizontal="center" vertical="center"/>
    </xf>
    <xf numFmtId="189" fontId="155" fillId="0" borderId="67" xfId="445" applyNumberFormat="1" applyFont="1" applyBorder="1" applyAlignment="1">
      <alignment horizontal="center" vertical="center"/>
    </xf>
    <xf numFmtId="189" fontId="155" fillId="0" borderId="40" xfId="445" applyNumberFormat="1" applyFont="1" applyBorder="1" applyAlignment="1">
      <alignment horizontal="center" vertical="center"/>
    </xf>
    <xf numFmtId="189" fontId="155" fillId="0" borderId="42" xfId="445" applyNumberFormat="1" applyFont="1" applyBorder="1" applyAlignment="1">
      <alignment horizontal="center" vertical="center"/>
    </xf>
    <xf numFmtId="189" fontId="155" fillId="0" borderId="38" xfId="445" applyNumberFormat="1" applyFont="1" applyBorder="1" applyAlignment="1">
      <alignment horizontal="center" vertical="center"/>
    </xf>
    <xf numFmtId="0" fontId="156" fillId="0" borderId="49" xfId="753" quotePrefix="1" applyFont="1" applyBorder="1" applyAlignment="1">
      <alignment horizontal="left" vertical="center"/>
    </xf>
    <xf numFmtId="0" fontId="156" fillId="0" borderId="37" xfId="753" quotePrefix="1" applyFont="1" applyBorder="1" applyAlignment="1">
      <alignment horizontal="left" vertical="center"/>
    </xf>
    <xf numFmtId="0" fontId="46" fillId="0" borderId="31" xfId="753" quotePrefix="1" applyFont="1" applyFill="1" applyBorder="1" applyAlignment="1">
      <alignment horizontal="left" vertical="center"/>
    </xf>
    <xf numFmtId="189" fontId="18" fillId="0" borderId="50" xfId="445" applyNumberFormat="1" applyFont="1" applyBorder="1" applyAlignment="1">
      <alignment horizontal="center" vertical="center"/>
    </xf>
    <xf numFmtId="189" fontId="18" fillId="0" borderId="22" xfId="445" applyNumberFormat="1" applyFont="1" applyBorder="1" applyAlignment="1">
      <alignment horizontal="center" vertical="center"/>
    </xf>
    <xf numFmtId="189" fontId="18" fillId="0" borderId="0" xfId="445" applyNumberFormat="1" applyFont="1" applyBorder="1" applyAlignment="1">
      <alignment horizontal="center" vertical="center"/>
    </xf>
    <xf numFmtId="189" fontId="18" fillId="0" borderId="23" xfId="445" applyNumberFormat="1" applyFont="1" applyBorder="1" applyAlignment="1">
      <alignment horizontal="center" vertical="center"/>
    </xf>
    <xf numFmtId="189" fontId="19" fillId="0" borderId="51" xfId="445" applyNumberFormat="1" applyFont="1" applyBorder="1" applyAlignment="1">
      <alignment horizontal="center" vertical="center"/>
    </xf>
    <xf numFmtId="189" fontId="19" fillId="0" borderId="21" xfId="445" applyNumberFormat="1" applyFont="1" applyBorder="1" applyAlignment="1">
      <alignment horizontal="center" vertical="center"/>
    </xf>
    <xf numFmtId="189" fontId="19" fillId="0" borderId="22" xfId="445" applyNumberFormat="1" applyFont="1" applyBorder="1" applyAlignment="1">
      <alignment horizontal="center" vertical="center"/>
    </xf>
    <xf numFmtId="189" fontId="155" fillId="0" borderId="118" xfId="445" applyNumberFormat="1" applyFont="1" applyBorder="1" applyAlignment="1">
      <alignment horizontal="center" vertical="center"/>
    </xf>
    <xf numFmtId="189" fontId="155" fillId="0" borderId="117" xfId="445" applyNumberFormat="1" applyFont="1" applyBorder="1" applyAlignment="1">
      <alignment horizontal="center" vertical="center"/>
    </xf>
    <xf numFmtId="189" fontId="155" fillId="0" borderId="115" xfId="445" applyNumberFormat="1" applyFont="1" applyBorder="1" applyAlignment="1">
      <alignment horizontal="center" vertical="center"/>
    </xf>
    <xf numFmtId="189" fontId="155" fillId="0" borderId="113" xfId="445" applyNumberFormat="1" applyFont="1" applyBorder="1" applyAlignment="1">
      <alignment horizontal="center" vertical="center"/>
    </xf>
    <xf numFmtId="189" fontId="155" fillId="0" borderId="114" xfId="445" applyNumberFormat="1" applyFont="1" applyBorder="1" applyAlignment="1">
      <alignment horizontal="center" vertical="center"/>
    </xf>
    <xf numFmtId="217" fontId="83" fillId="0" borderId="0" xfId="0" applyNumberFormat="1" applyFont="1"/>
    <xf numFmtId="40" fontId="8" fillId="0" borderId="0" xfId="753" applyNumberFormat="1" applyFont="1" applyBorder="1" applyAlignment="1">
      <alignment vertical="center"/>
    </xf>
    <xf numFmtId="0" fontId="157" fillId="0" borderId="123" xfId="753" applyFont="1" applyFill="1" applyBorder="1" applyAlignment="1">
      <alignment horizontal="left" vertical="center"/>
    </xf>
    <xf numFmtId="189" fontId="158" fillId="0" borderId="124" xfId="445" applyNumberFormat="1" applyFont="1" applyFill="1" applyBorder="1" applyAlignment="1">
      <alignment horizontal="center" vertical="center"/>
    </xf>
    <xf numFmtId="189" fontId="158" fillId="0" borderId="36" xfId="445" applyNumberFormat="1" applyFont="1" applyFill="1" applyBorder="1" applyAlignment="1">
      <alignment horizontal="center" vertical="center"/>
    </xf>
    <xf numFmtId="189" fontId="158" fillId="0" borderId="125" xfId="445" applyNumberFormat="1" applyFont="1" applyFill="1" applyBorder="1" applyAlignment="1">
      <alignment horizontal="center" vertical="center"/>
    </xf>
    <xf numFmtId="189" fontId="158" fillId="0" borderId="103" xfId="445" applyNumberFormat="1" applyFont="1" applyFill="1" applyBorder="1" applyAlignment="1">
      <alignment horizontal="center" vertical="center"/>
    </xf>
    <xf numFmtId="189" fontId="158" fillId="0" borderId="48" xfId="445" applyNumberFormat="1" applyFont="1" applyFill="1" applyBorder="1" applyAlignment="1">
      <alignment horizontal="center" vertical="center"/>
    </xf>
    <xf numFmtId="189" fontId="158" fillId="0" borderId="35" xfId="445" applyNumberFormat="1" applyFont="1" applyFill="1" applyBorder="1" applyAlignment="1">
      <alignment horizontal="center" vertical="center"/>
    </xf>
    <xf numFmtId="0" fontId="159" fillId="0" borderId="75" xfId="753" applyFont="1" applyFill="1" applyBorder="1" applyAlignment="1">
      <alignment horizontal="left" vertical="center"/>
    </xf>
    <xf numFmtId="189" fontId="36" fillId="0" borderId="61" xfId="445" applyNumberFormat="1" applyFont="1" applyFill="1" applyBorder="1" applyAlignment="1">
      <alignment horizontal="center" vertical="center"/>
    </xf>
    <xf numFmtId="189" fontId="36" fillId="0" borderId="59" xfId="445" applyNumberFormat="1" applyFont="1" applyFill="1" applyBorder="1" applyAlignment="1">
      <alignment horizontal="center" vertical="center"/>
    </xf>
    <xf numFmtId="189" fontId="36" fillId="0" borderId="66" xfId="445" applyNumberFormat="1" applyFont="1" applyFill="1" applyBorder="1" applyAlignment="1">
      <alignment horizontal="center" vertical="center"/>
    </xf>
    <xf numFmtId="189" fontId="36" fillId="0" borderId="60" xfId="445" applyNumberFormat="1" applyFont="1" applyFill="1" applyBorder="1" applyAlignment="1">
      <alignment horizontal="center" vertical="center"/>
    </xf>
    <xf numFmtId="189" fontId="160" fillId="0" borderId="58" xfId="445" applyNumberFormat="1" applyFont="1" applyFill="1" applyBorder="1" applyAlignment="1">
      <alignment horizontal="center" vertical="center"/>
    </xf>
    <xf numFmtId="189" fontId="160" fillId="0" borderId="59" xfId="445" applyNumberFormat="1" applyFont="1" applyFill="1" applyBorder="1" applyAlignment="1">
      <alignment horizontal="center" vertical="center"/>
    </xf>
    <xf numFmtId="189" fontId="160" fillId="0" borderId="62" xfId="445" applyNumberFormat="1" applyFont="1" applyFill="1" applyBorder="1" applyAlignment="1">
      <alignment horizontal="center" vertical="center"/>
    </xf>
    <xf numFmtId="0" fontId="161" fillId="0" borderId="0" xfId="753" applyFont="1" applyAlignment="1">
      <alignment vertical="center"/>
    </xf>
    <xf numFmtId="0" fontId="159" fillId="0" borderId="76" xfId="753" quotePrefix="1" applyFont="1" applyFill="1" applyBorder="1" applyAlignment="1">
      <alignment horizontal="left" vertical="center"/>
    </xf>
    <xf numFmtId="189" fontId="36" fillId="0" borderId="41" xfId="445" applyNumberFormat="1" applyFont="1" applyBorder="1" applyAlignment="1">
      <alignment horizontal="center" vertical="center"/>
    </xf>
    <xf numFmtId="189" fontId="36" fillId="0" borderId="39" xfId="445" applyNumberFormat="1" applyFont="1" applyBorder="1" applyAlignment="1">
      <alignment horizontal="center" vertical="center"/>
    </xf>
    <xf numFmtId="189" fontId="36" fillId="0" borderId="67" xfId="445" applyNumberFormat="1" applyFont="1" applyBorder="1" applyAlignment="1">
      <alignment horizontal="center" vertical="center"/>
    </xf>
    <xf numFmtId="189" fontId="36" fillId="0" borderId="40" xfId="445" applyNumberFormat="1" applyFont="1" applyBorder="1" applyAlignment="1">
      <alignment horizontal="center" vertical="center"/>
    </xf>
    <xf numFmtId="189" fontId="160" fillId="0" borderId="38" xfId="445" applyNumberFormat="1" applyFont="1" applyBorder="1" applyAlignment="1">
      <alignment horizontal="center" vertical="center"/>
    </xf>
    <xf numFmtId="189" fontId="160" fillId="0" borderId="39" xfId="445" applyNumberFormat="1" applyFont="1" applyBorder="1" applyAlignment="1">
      <alignment horizontal="center" vertical="center"/>
    </xf>
    <xf numFmtId="189" fontId="160" fillId="0" borderId="42" xfId="445" applyNumberFormat="1" applyFont="1" applyBorder="1" applyAlignment="1">
      <alignment horizontal="center" vertical="center"/>
    </xf>
    <xf numFmtId="189" fontId="36" fillId="0" borderId="69" xfId="445" applyNumberFormat="1" applyFont="1" applyBorder="1" applyAlignment="1">
      <alignment horizontal="center" vertical="center"/>
    </xf>
    <xf numFmtId="0" fontId="31" fillId="39" borderId="14" xfId="753" applyFont="1" applyFill="1" applyBorder="1" applyAlignment="1">
      <alignment horizontal="center" vertical="center"/>
    </xf>
    <xf numFmtId="0" fontId="44" fillId="39" borderId="32" xfId="753" applyFont="1" applyFill="1" applyBorder="1" applyAlignment="1">
      <alignment horizontal="centerContinuous" vertical="center" wrapText="1"/>
    </xf>
    <xf numFmtId="0" fontId="11" fillId="39" borderId="4" xfId="753" applyFont="1" applyFill="1" applyBorder="1" applyAlignment="1">
      <alignment horizontal="centerContinuous" vertical="center" wrapText="1"/>
    </xf>
    <xf numFmtId="0" fontId="44" fillId="39" borderId="15" xfId="753" applyFont="1" applyFill="1" applyBorder="1" applyAlignment="1">
      <alignment horizontal="centerContinuous" vertical="center" wrapText="1"/>
    </xf>
    <xf numFmtId="0" fontId="11" fillId="39" borderId="16" xfId="753" applyFont="1" applyFill="1" applyBorder="1" applyAlignment="1">
      <alignment horizontal="centerContinuous" vertical="center" wrapText="1"/>
    </xf>
    <xf numFmtId="0" fontId="11" fillId="39" borderId="18" xfId="753" applyFont="1" applyFill="1" applyBorder="1" applyAlignment="1">
      <alignment horizontal="centerContinuous" vertical="center" wrapText="1"/>
    </xf>
    <xf numFmtId="0" fontId="11" fillId="39" borderId="19" xfId="753" applyFont="1" applyFill="1" applyBorder="1" applyAlignment="1">
      <alignment horizontal="centerContinuous" vertical="center" wrapText="1"/>
    </xf>
    <xf numFmtId="0" fontId="11" fillId="39" borderId="106" xfId="753" applyFont="1" applyFill="1" applyBorder="1" applyAlignment="1">
      <alignment horizontal="centerContinuous" vertical="center" wrapText="1"/>
    </xf>
    <xf numFmtId="0" fontId="31" fillId="39" borderId="31" xfId="753" applyFont="1" applyFill="1" applyBorder="1" applyAlignment="1">
      <alignment horizontal="center" vertical="center"/>
    </xf>
    <xf numFmtId="0" fontId="84" fillId="39" borderId="121" xfId="753" applyFont="1" applyFill="1" applyBorder="1" applyAlignment="1">
      <alignment horizontal="centerContinuous" vertical="center" wrapText="1"/>
    </xf>
    <xf numFmtId="0" fontId="13" fillId="39" borderId="26" xfId="753" applyFont="1" applyFill="1" applyBorder="1" applyAlignment="1">
      <alignment horizontal="centerContinuous" vertical="center" wrapText="1"/>
    </xf>
    <xf numFmtId="0" fontId="13" fillId="39" borderId="16" xfId="753" applyFont="1" applyFill="1" applyBorder="1" applyAlignment="1">
      <alignment horizontal="centerContinuous" vertical="center" wrapText="1"/>
    </xf>
    <xf numFmtId="0" fontId="12" fillId="39" borderId="24" xfId="753" applyFont="1" applyFill="1" applyBorder="1" applyAlignment="1">
      <alignment horizontal="centerContinuous" vertical="center" wrapText="1"/>
    </xf>
    <xf numFmtId="0" fontId="14" fillId="39" borderId="25" xfId="753" applyFont="1" applyFill="1" applyBorder="1" applyAlignment="1">
      <alignment horizontal="centerContinuous" vertical="center" wrapText="1"/>
    </xf>
    <xf numFmtId="0" fontId="12" fillId="39" borderId="21" xfId="753" applyFont="1" applyFill="1" applyBorder="1" applyAlignment="1">
      <alignment horizontal="centerContinuous" vertical="center" wrapText="1"/>
    </xf>
    <xf numFmtId="0" fontId="45" fillId="39" borderId="73" xfId="753" applyFont="1" applyFill="1" applyBorder="1" applyAlignment="1">
      <alignment horizontal="centerContinuous" vertical="center" wrapText="1"/>
    </xf>
    <xf numFmtId="0" fontId="45" fillId="39" borderId="74" xfId="753" applyFont="1" applyFill="1" applyBorder="1" applyAlignment="1">
      <alignment horizontal="centerContinuous" vertical="center" wrapText="1"/>
    </xf>
    <xf numFmtId="0" fontId="45" fillId="39" borderId="27" xfId="753" applyFont="1" applyFill="1" applyBorder="1" applyAlignment="1">
      <alignment horizontal="centerContinuous" vertical="center" wrapText="1"/>
    </xf>
    <xf numFmtId="0" fontId="84" fillId="39" borderId="74" xfId="753" applyFont="1" applyFill="1" applyBorder="1" applyAlignment="1">
      <alignment horizontal="centerContinuous" vertical="center" wrapText="1"/>
    </xf>
    <xf numFmtId="0" fontId="45" fillId="39" borderId="80" xfId="753" applyFont="1" applyFill="1" applyBorder="1" applyAlignment="1">
      <alignment horizontal="centerContinuous" vertical="center" wrapText="1"/>
    </xf>
    <xf numFmtId="0" fontId="45" fillId="39" borderId="17" xfId="753" applyFont="1" applyFill="1" applyBorder="1" applyAlignment="1">
      <alignment horizontal="centerContinuous" vertical="center" wrapText="1"/>
    </xf>
    <xf numFmtId="0" fontId="45" fillId="39" borderId="32" xfId="753" applyFont="1" applyFill="1" applyBorder="1" applyAlignment="1">
      <alignment horizontal="centerContinuous" vertical="center" wrapText="1"/>
    </xf>
    <xf numFmtId="0" fontId="45" fillId="39" borderId="29" xfId="753" applyFont="1" applyFill="1" applyBorder="1" applyAlignment="1">
      <alignment horizontal="centerContinuous" vertical="center" wrapText="1"/>
    </xf>
    <xf numFmtId="0" fontId="31" fillId="39" borderId="52" xfId="753" applyFont="1" applyFill="1" applyBorder="1" applyAlignment="1">
      <alignment horizontal="center" vertical="center"/>
    </xf>
    <xf numFmtId="0" fontId="12" fillId="39" borderId="32" xfId="753" applyFont="1" applyFill="1" applyBorder="1" applyAlignment="1">
      <alignment horizontal="center" vertical="center" wrapText="1"/>
    </xf>
    <xf numFmtId="0" fontId="12" fillId="39" borderId="26" xfId="753" applyFont="1" applyFill="1" applyBorder="1" applyAlignment="1">
      <alignment horizontal="center" vertical="center" wrapText="1"/>
    </xf>
    <xf numFmtId="0" fontId="12" fillId="39" borderId="27" xfId="753" applyFont="1" applyFill="1" applyBorder="1" applyAlignment="1">
      <alignment horizontal="center" vertical="center" wrapText="1"/>
    </xf>
    <xf numFmtId="0" fontId="12" fillId="39" borderId="72" xfId="753" applyFont="1" applyFill="1" applyBorder="1" applyAlignment="1">
      <alignment horizontal="center" vertical="center" wrapText="1"/>
    </xf>
    <xf numFmtId="0" fontId="12" fillId="39" borderId="28" xfId="753" applyFont="1" applyFill="1" applyBorder="1" applyAlignment="1">
      <alignment horizontal="center" vertical="center" wrapText="1"/>
    </xf>
    <xf numFmtId="0" fontId="86" fillId="39" borderId="27" xfId="753" applyFont="1" applyFill="1" applyBorder="1" applyAlignment="1">
      <alignment horizontal="center" vertical="center" wrapText="1"/>
    </xf>
    <xf numFmtId="0" fontId="86" fillId="39" borderId="26" xfId="753" applyFont="1" applyFill="1" applyBorder="1" applyAlignment="1">
      <alignment horizontal="center" vertical="center" wrapText="1"/>
    </xf>
    <xf numFmtId="0" fontId="14" fillId="39" borderId="24" xfId="753" applyFont="1" applyFill="1" applyBorder="1" applyAlignment="1">
      <alignment horizontal="center" vertical="center" wrapText="1"/>
    </xf>
    <xf numFmtId="0" fontId="14" fillId="39" borderId="26" xfId="753" applyFont="1" applyFill="1" applyBorder="1" applyAlignment="1">
      <alignment horizontal="center" vertical="center" wrapText="1"/>
    </xf>
    <xf numFmtId="0" fontId="14" fillId="39" borderId="17" xfId="753" applyFont="1" applyFill="1" applyBorder="1" applyAlignment="1">
      <alignment horizontal="center" vertical="center" wrapText="1"/>
    </xf>
    <xf numFmtId="189" fontId="158" fillId="0" borderId="115" xfId="445" applyNumberFormat="1" applyFont="1" applyFill="1" applyBorder="1" applyAlignment="1">
      <alignment horizontal="center" vertical="center"/>
    </xf>
    <xf numFmtId="189" fontId="158" fillId="0" borderId="126" xfId="445" applyNumberFormat="1" applyFont="1" applyFill="1" applyBorder="1" applyAlignment="1">
      <alignment horizontal="center" vertical="center"/>
    </xf>
    <xf numFmtId="189" fontId="158" fillId="0" borderId="113" xfId="445" applyNumberFormat="1" applyFont="1" applyFill="1" applyBorder="1" applyAlignment="1">
      <alignment horizontal="center" vertical="center"/>
    </xf>
    <xf numFmtId="189" fontId="158" fillId="0" borderId="127" xfId="445" applyNumberFormat="1" applyFont="1" applyFill="1" applyBorder="1" applyAlignment="1">
      <alignment horizontal="center" vertical="center"/>
    </xf>
    <xf numFmtId="189" fontId="158" fillId="0" borderId="116" xfId="445" applyNumberFormat="1" applyFont="1" applyFill="1" applyBorder="1" applyAlignment="1">
      <alignment horizontal="center" vertical="center"/>
    </xf>
    <xf numFmtId="189" fontId="158" fillId="0" borderId="128" xfId="445" applyNumberFormat="1" applyFont="1" applyFill="1" applyBorder="1" applyAlignment="1">
      <alignment horizontal="center" vertical="center"/>
    </xf>
    <xf numFmtId="189" fontId="158" fillId="0" borderId="129" xfId="445" applyNumberFormat="1" applyFont="1" applyFill="1" applyBorder="1" applyAlignment="1">
      <alignment horizontal="center" vertical="center"/>
    </xf>
    <xf numFmtId="189" fontId="158" fillId="0" borderId="130" xfId="445" applyNumberFormat="1" applyFont="1" applyFill="1" applyBorder="1" applyAlignment="1">
      <alignment horizontal="center" vertical="center"/>
    </xf>
    <xf numFmtId="189" fontId="158" fillId="0" borderId="131" xfId="445" applyNumberFormat="1" applyFont="1" applyFill="1" applyBorder="1" applyAlignment="1">
      <alignment horizontal="center" vertical="center"/>
    </xf>
    <xf numFmtId="189" fontId="158" fillId="0" borderId="132" xfId="445" applyNumberFormat="1" applyFont="1" applyFill="1" applyBorder="1" applyAlignment="1">
      <alignment horizontal="center" vertical="center"/>
    </xf>
    <xf numFmtId="219" fontId="133" fillId="0" borderId="128" xfId="445" applyNumberFormat="1" applyFont="1" applyFill="1" applyBorder="1" applyAlignment="1">
      <alignment horizontal="right" vertical="center"/>
    </xf>
    <xf numFmtId="40" fontId="133" fillId="0" borderId="129" xfId="445" applyNumberFormat="1" applyFont="1" applyFill="1" applyBorder="1" applyAlignment="1">
      <alignment horizontal="right" vertical="center"/>
    </xf>
    <xf numFmtId="40" fontId="133" fillId="0" borderId="130" xfId="445" applyNumberFormat="1" applyFont="1" applyFill="1" applyBorder="1" applyAlignment="1">
      <alignment horizontal="right" vertical="center"/>
    </xf>
    <xf numFmtId="40" fontId="133" fillId="0" borderId="131" xfId="445" applyNumberFormat="1" applyFont="1" applyFill="1" applyBorder="1" applyAlignment="1">
      <alignment horizontal="right" vertical="center"/>
    </xf>
    <xf numFmtId="40" fontId="133" fillId="0" borderId="132" xfId="445" applyNumberFormat="1" applyFont="1" applyFill="1" applyBorder="1" applyAlignment="1">
      <alignment horizontal="right" vertical="center"/>
    </xf>
    <xf numFmtId="2" fontId="155" fillId="0" borderId="124" xfId="445" applyNumberFormat="1" applyFont="1" applyFill="1" applyBorder="1" applyAlignment="1">
      <alignment horizontal="right" vertical="center"/>
    </xf>
    <xf numFmtId="2" fontId="155" fillId="0" borderId="36" xfId="445" applyNumberFormat="1" applyFont="1" applyFill="1" applyBorder="1" applyAlignment="1">
      <alignment horizontal="right" vertical="center"/>
    </xf>
    <xf numFmtId="2" fontId="155" fillId="0" borderId="125" xfId="445" applyNumberFormat="1" applyFont="1" applyFill="1" applyBorder="1" applyAlignment="1">
      <alignment horizontal="right" vertical="center"/>
    </xf>
    <xf numFmtId="2" fontId="155" fillId="0" borderId="103" xfId="445" applyNumberFormat="1" applyFont="1" applyFill="1" applyBorder="1" applyAlignment="1">
      <alignment horizontal="right" vertical="center"/>
    </xf>
    <xf numFmtId="0" fontId="157" fillId="0" borderId="76" xfId="753" applyFont="1" applyFill="1" applyBorder="1" applyAlignment="1">
      <alignment horizontal="left" vertical="center"/>
    </xf>
    <xf numFmtId="189" fontId="158" fillId="0" borderId="40" xfId="445" applyNumberFormat="1" applyFont="1" applyFill="1" applyBorder="1" applyAlignment="1">
      <alignment horizontal="center" vertical="center"/>
    </xf>
    <xf numFmtId="189" fontId="158" fillId="0" borderId="38" xfId="445" applyNumberFormat="1" applyFont="1" applyFill="1" applyBorder="1" applyAlignment="1">
      <alignment horizontal="center" vertical="center"/>
    </xf>
    <xf numFmtId="189" fontId="158" fillId="0" borderId="39" xfId="445" applyNumberFormat="1" applyFont="1" applyFill="1" applyBorder="1" applyAlignment="1">
      <alignment horizontal="center" vertical="center"/>
    </xf>
    <xf numFmtId="189" fontId="158" fillId="0" borderId="42" xfId="445" applyNumberFormat="1" applyFont="1" applyFill="1" applyBorder="1" applyAlignment="1">
      <alignment horizontal="center" vertical="center"/>
    </xf>
    <xf numFmtId="189" fontId="36" fillId="0" borderId="38" xfId="445" applyNumberFormat="1" applyFont="1" applyBorder="1" applyAlignment="1">
      <alignment horizontal="center" vertical="center"/>
    </xf>
    <xf numFmtId="189" fontId="158" fillId="0" borderId="41" xfId="445" applyNumberFormat="1" applyFont="1" applyFill="1" applyBorder="1" applyAlignment="1">
      <alignment horizontal="center" vertical="center"/>
    </xf>
    <xf numFmtId="189" fontId="158" fillId="0" borderId="67" xfId="445" applyNumberFormat="1" applyFont="1" applyFill="1" applyBorder="1" applyAlignment="1">
      <alignment horizontal="center" vertical="center"/>
    </xf>
    <xf numFmtId="0" fontId="28" fillId="0" borderId="0" xfId="753" applyFont="1" applyBorder="1" applyAlignment="1">
      <alignment horizontal="right" vertical="center"/>
    </xf>
    <xf numFmtId="189" fontId="25" fillId="0" borderId="0" xfId="445" applyNumberFormat="1" applyFont="1" applyBorder="1" applyAlignment="1">
      <alignment horizontal="center" vertical="center"/>
    </xf>
    <xf numFmtId="222" fontId="8" fillId="0" borderId="0" xfId="753" applyNumberFormat="1" applyFont="1" applyBorder="1" applyAlignment="1">
      <alignment vertical="center"/>
    </xf>
    <xf numFmtId="192" fontId="32" fillId="26" borderId="21" xfId="869" applyNumberFormat="1" applyFont="1" applyFill="1" applyBorder="1" applyAlignment="1">
      <alignment horizontal="center" vertical="center"/>
    </xf>
    <xf numFmtId="192" fontId="32" fillId="26" borderId="24" xfId="445" applyNumberFormat="1" applyFont="1" applyFill="1" applyBorder="1" applyAlignment="1">
      <alignment horizontal="center" vertical="center"/>
    </xf>
    <xf numFmtId="192" fontId="32" fillId="26" borderId="72" xfId="445" applyNumberFormat="1" applyFont="1" applyFill="1" applyBorder="1" applyAlignment="1">
      <alignment horizontal="center" vertical="center"/>
    </xf>
    <xf numFmtId="192" fontId="32" fillId="26" borderId="26" xfId="445" applyNumberFormat="1" applyFont="1" applyFill="1" applyBorder="1" applyAlignment="1">
      <alignment horizontal="center" vertical="center"/>
    </xf>
    <xf numFmtId="192" fontId="32" fillId="26" borderId="28" xfId="445" applyNumberFormat="1" applyFont="1" applyFill="1" applyBorder="1" applyAlignment="1">
      <alignment horizontal="center" vertical="center"/>
    </xf>
    <xf numFmtId="192" fontId="32" fillId="26" borderId="27" xfId="445" applyNumberFormat="1" applyFont="1" applyFill="1" applyBorder="1" applyAlignment="1">
      <alignment horizontal="center" vertical="center"/>
    </xf>
    <xf numFmtId="192" fontId="32" fillId="26" borderId="17" xfId="445" applyNumberFormat="1" applyFont="1" applyFill="1" applyBorder="1" applyAlignment="1">
      <alignment horizontal="center" vertical="center"/>
    </xf>
    <xf numFmtId="189" fontId="155" fillId="0" borderId="48" xfId="445" applyNumberFormat="1" applyFont="1" applyFill="1" applyBorder="1" applyAlignment="1">
      <alignment horizontal="right" vertical="center"/>
    </xf>
    <xf numFmtId="189" fontId="155" fillId="0" borderId="35" xfId="445" applyNumberFormat="1" applyFont="1" applyFill="1" applyBorder="1" applyAlignment="1">
      <alignment horizontal="right" vertical="center"/>
    </xf>
    <xf numFmtId="189" fontId="19" fillId="40" borderId="58" xfId="869" applyNumberFormat="1" applyFont="1" applyFill="1" applyBorder="1" applyAlignment="1">
      <alignment horizontal="center" vertical="center"/>
    </xf>
    <xf numFmtId="189" fontId="19" fillId="40" borderId="59" xfId="869" applyNumberFormat="1" applyFont="1" applyFill="1" applyBorder="1" applyAlignment="1">
      <alignment horizontal="center" vertical="center"/>
    </xf>
    <xf numFmtId="189" fontId="19" fillId="40" borderId="60" xfId="869" applyNumberFormat="1" applyFont="1" applyFill="1" applyBorder="1" applyAlignment="1">
      <alignment horizontal="center" vertical="center"/>
    </xf>
    <xf numFmtId="189" fontId="19" fillId="40" borderId="62" xfId="869" applyNumberFormat="1" applyFont="1" applyFill="1" applyBorder="1" applyAlignment="1">
      <alignment horizontal="center" vertical="center"/>
    </xf>
    <xf numFmtId="189" fontId="19" fillId="40" borderId="38" xfId="869" applyNumberFormat="1" applyFont="1" applyFill="1" applyBorder="1" applyAlignment="1">
      <alignment horizontal="center" vertical="center"/>
    </xf>
    <xf numFmtId="189" fontId="19" fillId="40" borderId="39" xfId="869" applyNumberFormat="1" applyFont="1" applyFill="1" applyBorder="1" applyAlignment="1">
      <alignment horizontal="center" vertical="center"/>
    </xf>
    <xf numFmtId="189" fontId="19" fillId="40" borderId="40" xfId="869" applyNumberFormat="1" applyFont="1" applyFill="1" applyBorder="1" applyAlignment="1">
      <alignment horizontal="center" vertical="center"/>
    </xf>
    <xf numFmtId="189" fontId="19" fillId="40" borderId="42" xfId="869" applyNumberFormat="1" applyFont="1" applyFill="1" applyBorder="1" applyAlignment="1">
      <alignment horizontal="center" vertical="center"/>
    </xf>
    <xf numFmtId="189" fontId="21" fillId="40" borderId="63" xfId="869" applyNumberFormat="1" applyFont="1" applyFill="1" applyBorder="1" applyAlignment="1">
      <alignment horizontal="center" vertical="center"/>
    </xf>
    <xf numFmtId="189" fontId="21" fillId="40" borderId="64" xfId="869" applyNumberFormat="1" applyFont="1" applyFill="1" applyBorder="1" applyAlignment="1">
      <alignment horizontal="center" vertical="center"/>
    </xf>
    <xf numFmtId="189" fontId="21" fillId="40" borderId="104" xfId="869" applyNumberFormat="1" applyFont="1" applyFill="1" applyBorder="1" applyAlignment="1">
      <alignment horizontal="center" vertical="center"/>
    </xf>
    <xf numFmtId="189" fontId="21" fillId="40" borderId="68" xfId="869" applyNumberFormat="1" applyFont="1" applyFill="1" applyBorder="1" applyAlignment="1">
      <alignment horizontal="center" vertical="center"/>
    </xf>
    <xf numFmtId="189" fontId="21" fillId="40" borderId="38" xfId="869" applyNumberFormat="1" applyFont="1" applyFill="1" applyBorder="1" applyAlignment="1">
      <alignment horizontal="center" vertical="center"/>
    </xf>
    <xf numFmtId="189" fontId="21" fillId="40" borderId="39" xfId="869" applyNumberFormat="1" applyFont="1" applyFill="1" applyBorder="1" applyAlignment="1">
      <alignment horizontal="center" vertical="center"/>
    </xf>
    <xf numFmtId="189" fontId="21" fillId="40" borderId="40" xfId="869" applyNumberFormat="1" applyFont="1" applyFill="1" applyBorder="1" applyAlignment="1">
      <alignment horizontal="center" vertical="center"/>
    </xf>
    <xf numFmtId="189" fontId="21" fillId="40" borderId="42" xfId="869" applyNumberFormat="1" applyFont="1" applyFill="1" applyBorder="1" applyAlignment="1">
      <alignment horizontal="center" vertical="center"/>
    </xf>
    <xf numFmtId="189" fontId="19" fillId="39" borderId="38" xfId="869" applyNumberFormat="1" applyFont="1" applyFill="1" applyBorder="1" applyAlignment="1">
      <alignment horizontal="center" vertical="center"/>
    </xf>
    <xf numFmtId="189" fontId="90" fillId="39" borderId="87" xfId="869" applyNumberFormat="1" applyFont="1" applyFill="1" applyBorder="1" applyAlignment="1">
      <alignment horizontal="center" vertical="center"/>
    </xf>
    <xf numFmtId="189" fontId="90" fillId="39" borderId="38" xfId="869" applyNumberFormat="1" applyFont="1" applyFill="1" applyBorder="1" applyAlignment="1">
      <alignment horizontal="center" vertical="center"/>
    </xf>
    <xf numFmtId="189" fontId="23" fillId="39" borderId="38" xfId="869" applyNumberFormat="1" applyFont="1" applyFill="1" applyBorder="1" applyAlignment="1">
      <alignment horizontal="center" vertical="center"/>
    </xf>
    <xf numFmtId="189" fontId="23" fillId="39" borderId="63" xfId="869" applyNumberFormat="1" applyFont="1" applyFill="1" applyBorder="1" applyAlignment="1">
      <alignment horizontal="center" vertical="center"/>
    </xf>
    <xf numFmtId="189" fontId="23" fillId="39" borderId="44" xfId="869" applyNumberFormat="1" applyFont="1" applyFill="1" applyBorder="1" applyAlignment="1">
      <alignment horizontal="center" vertical="center"/>
    </xf>
    <xf numFmtId="189" fontId="90" fillId="40" borderId="87" xfId="869" applyNumberFormat="1" applyFont="1" applyFill="1" applyBorder="1" applyAlignment="1">
      <alignment horizontal="center" vertical="center"/>
    </xf>
    <xf numFmtId="189" fontId="90" fillId="40" borderId="88" xfId="869" applyNumberFormat="1" applyFont="1" applyFill="1" applyBorder="1" applyAlignment="1">
      <alignment horizontal="center" vertical="center"/>
    </xf>
    <xf numFmtId="189" fontId="90" fillId="40" borderId="89" xfId="869" applyNumberFormat="1" applyFont="1" applyFill="1" applyBorder="1" applyAlignment="1">
      <alignment horizontal="center" vertical="center"/>
    </xf>
    <xf numFmtId="189" fontId="90" fillId="40" borderId="94" xfId="869" applyNumberFormat="1" applyFont="1" applyFill="1" applyBorder="1" applyAlignment="1">
      <alignment horizontal="center" vertical="center"/>
    </xf>
    <xf numFmtId="189" fontId="147" fillId="40" borderId="87" xfId="869" applyNumberFormat="1" applyFont="1" applyFill="1" applyBorder="1" applyAlignment="1">
      <alignment horizontal="center" vertical="center"/>
    </xf>
    <xf numFmtId="189" fontId="147" fillId="40" borderId="88" xfId="869" applyNumberFormat="1" applyFont="1" applyFill="1" applyBorder="1" applyAlignment="1">
      <alignment horizontal="center" vertical="center"/>
    </xf>
    <xf numFmtId="189" fontId="147" fillId="40" borderId="94" xfId="869" applyNumberFormat="1" applyFont="1" applyFill="1" applyBorder="1" applyAlignment="1">
      <alignment horizontal="center" vertical="center"/>
    </xf>
    <xf numFmtId="189" fontId="90" fillId="40" borderId="38" xfId="869" applyNumberFormat="1" applyFont="1" applyFill="1" applyBorder="1" applyAlignment="1">
      <alignment horizontal="center" vertical="center"/>
    </xf>
    <xf numFmtId="189" fontId="90" fillId="40" borderId="39" xfId="869" applyNumberFormat="1" applyFont="1" applyFill="1" applyBorder="1" applyAlignment="1">
      <alignment horizontal="center" vertical="center"/>
    </xf>
    <xf numFmtId="189" fontId="90" fillId="40" borderId="40" xfId="869" applyNumberFormat="1" applyFont="1" applyFill="1" applyBorder="1" applyAlignment="1">
      <alignment horizontal="center" vertical="center"/>
    </xf>
    <xf numFmtId="189" fontId="90" fillId="40" borderId="42" xfId="869" applyNumberFormat="1" applyFont="1" applyFill="1" applyBorder="1" applyAlignment="1">
      <alignment horizontal="center" vertical="center"/>
    </xf>
    <xf numFmtId="189" fontId="147" fillId="40" borderId="38" xfId="869" applyNumberFormat="1" applyFont="1" applyFill="1" applyBorder="1" applyAlignment="1">
      <alignment horizontal="center" vertical="center"/>
    </xf>
    <xf numFmtId="189" fontId="147" fillId="40" borderId="39" xfId="869" applyNumberFormat="1" applyFont="1" applyFill="1" applyBorder="1" applyAlignment="1">
      <alignment horizontal="center" vertical="center"/>
    </xf>
    <xf numFmtId="189" fontId="147" fillId="40" borderId="42" xfId="869" applyNumberFormat="1" applyFont="1" applyFill="1" applyBorder="1" applyAlignment="1">
      <alignment horizontal="center" vertical="center"/>
    </xf>
    <xf numFmtId="189" fontId="23" fillId="40" borderId="38" xfId="869" applyNumberFormat="1" applyFont="1" applyFill="1" applyBorder="1" applyAlignment="1">
      <alignment horizontal="center" vertical="center"/>
    </xf>
    <xf numFmtId="189" fontId="23" fillId="40" borderId="39" xfId="869" applyNumberFormat="1" applyFont="1" applyFill="1" applyBorder="1" applyAlignment="1">
      <alignment horizontal="center" vertical="center"/>
    </xf>
    <xf numFmtId="189" fontId="23" fillId="40" borderId="40" xfId="869" applyNumberFormat="1" applyFont="1" applyFill="1" applyBorder="1" applyAlignment="1">
      <alignment horizontal="center" vertical="center"/>
    </xf>
    <xf numFmtId="189" fontId="23" fillId="40" borderId="42" xfId="869" applyNumberFormat="1" applyFont="1" applyFill="1" applyBorder="1" applyAlignment="1">
      <alignment horizontal="center" vertical="center"/>
    </xf>
    <xf numFmtId="189" fontId="23" fillId="40" borderId="64" xfId="869" applyNumberFormat="1" applyFont="1" applyFill="1" applyBorder="1" applyAlignment="1">
      <alignment horizontal="center" vertical="center"/>
    </xf>
    <xf numFmtId="189" fontId="23" fillId="40" borderId="104" xfId="869" applyNumberFormat="1" applyFont="1" applyFill="1" applyBorder="1" applyAlignment="1">
      <alignment horizontal="center" vertical="center"/>
    </xf>
    <xf numFmtId="189" fontId="23" fillId="40" borderId="68" xfId="869" applyNumberFormat="1" applyFont="1" applyFill="1" applyBorder="1" applyAlignment="1">
      <alignment horizontal="center" vertical="center"/>
    </xf>
    <xf numFmtId="189" fontId="23" fillId="40" borderId="63" xfId="869" applyNumberFormat="1" applyFont="1" applyFill="1" applyBorder="1" applyAlignment="1">
      <alignment horizontal="center" vertical="center"/>
    </xf>
    <xf numFmtId="189" fontId="147" fillId="40" borderId="63" xfId="869" applyNumberFormat="1" applyFont="1" applyFill="1" applyBorder="1" applyAlignment="1">
      <alignment horizontal="center" vertical="center"/>
    </xf>
    <xf numFmtId="189" fontId="147" fillId="40" borderId="64" xfId="869" applyNumberFormat="1" applyFont="1" applyFill="1" applyBorder="1" applyAlignment="1">
      <alignment horizontal="center" vertical="center"/>
    </xf>
    <xf numFmtId="189" fontId="147" fillId="40" borderId="68" xfId="869" applyNumberFormat="1" applyFont="1" applyFill="1" applyBorder="1" applyAlignment="1">
      <alignment horizontal="center" vertical="center"/>
    </xf>
    <xf numFmtId="189" fontId="23" fillId="40" borderId="45" xfId="869" applyNumberFormat="1" applyFont="1" applyFill="1" applyBorder="1" applyAlignment="1">
      <alignment horizontal="center" vertical="center"/>
    </xf>
    <xf numFmtId="189" fontId="23" fillId="40" borderId="46" xfId="869" applyNumberFormat="1" applyFont="1" applyFill="1" applyBorder="1" applyAlignment="1">
      <alignment horizontal="center" vertical="center"/>
    </xf>
    <xf numFmtId="189" fontId="23" fillId="40" borderId="65" xfId="869" applyNumberFormat="1" applyFont="1" applyFill="1" applyBorder="1" applyAlignment="1">
      <alignment horizontal="center" vertical="center"/>
    </xf>
    <xf numFmtId="189" fontId="23" fillId="40" borderId="44" xfId="869" applyNumberFormat="1" applyFont="1" applyFill="1" applyBorder="1" applyAlignment="1">
      <alignment horizontal="center" vertical="center"/>
    </xf>
    <xf numFmtId="189" fontId="147" fillId="40" borderId="44" xfId="869" applyNumberFormat="1" applyFont="1" applyFill="1" applyBorder="1" applyAlignment="1">
      <alignment horizontal="center" vertical="center"/>
    </xf>
    <xf numFmtId="189" fontId="147" fillId="40" borderId="45" xfId="869" applyNumberFormat="1" applyFont="1" applyFill="1" applyBorder="1" applyAlignment="1">
      <alignment horizontal="center" vertical="center"/>
    </xf>
    <xf numFmtId="189" fontId="147" fillId="40" borderId="65" xfId="869" applyNumberFormat="1" applyFont="1" applyFill="1" applyBorder="1" applyAlignment="1">
      <alignment horizontal="center" vertical="center"/>
    </xf>
    <xf numFmtId="189" fontId="21" fillId="39" borderId="63" xfId="869" applyNumberFormat="1" applyFont="1" applyFill="1" applyBorder="1" applyAlignment="1">
      <alignment horizontal="center" vertical="center"/>
    </xf>
    <xf numFmtId="189" fontId="19" fillId="39" borderId="58" xfId="869" applyNumberFormat="1" applyFont="1" applyFill="1" applyBorder="1" applyAlignment="1">
      <alignment horizontal="center" vertical="center"/>
    </xf>
    <xf numFmtId="189" fontId="19" fillId="39" borderId="35" xfId="869" applyNumberFormat="1" applyFont="1" applyFill="1" applyBorder="1" applyAlignment="1">
      <alignment horizontal="center" vertical="center"/>
    </xf>
    <xf numFmtId="189" fontId="21" fillId="39" borderId="38" xfId="869" applyNumberFormat="1" applyFont="1" applyFill="1" applyBorder="1" applyAlignment="1">
      <alignment horizontal="center" vertical="center"/>
    </xf>
    <xf numFmtId="189" fontId="21" fillId="39" borderId="90" xfId="869" applyNumberFormat="1" applyFont="1" applyFill="1" applyBorder="1" applyAlignment="1">
      <alignment horizontal="center" vertical="center"/>
    </xf>
    <xf numFmtId="189" fontId="23" fillId="39" borderId="35" xfId="869" applyNumberFormat="1" applyFont="1" applyFill="1" applyBorder="1" applyAlignment="1">
      <alignment horizontal="center" vertical="center"/>
    </xf>
    <xf numFmtId="189" fontId="132" fillId="39" borderId="38" xfId="869" applyNumberFormat="1" applyFont="1" applyFill="1" applyBorder="1" applyAlignment="1">
      <alignment horizontal="center" vertical="center"/>
    </xf>
    <xf numFmtId="17" fontId="134" fillId="0" borderId="28" xfId="753" quotePrefix="1" applyNumberFormat="1" applyFont="1" applyBorder="1" applyAlignment="1">
      <alignment horizontal="center" vertical="center"/>
    </xf>
    <xf numFmtId="189" fontId="19" fillId="39" borderId="39" xfId="869" applyNumberFormat="1" applyFont="1" applyFill="1" applyBorder="1" applyAlignment="1">
      <alignment horizontal="center" vertical="center"/>
    </xf>
    <xf numFmtId="189" fontId="19" fillId="39" borderId="40" xfId="869" applyNumberFormat="1" applyFont="1" applyFill="1" applyBorder="1" applyAlignment="1">
      <alignment horizontal="center" vertical="center"/>
    </xf>
    <xf numFmtId="189" fontId="19" fillId="39" borderId="42" xfId="869" applyNumberFormat="1" applyFont="1" applyFill="1" applyBorder="1" applyAlignment="1">
      <alignment horizontal="center" vertical="center"/>
    </xf>
    <xf numFmtId="189" fontId="147" fillId="39" borderId="38" xfId="869" applyNumberFormat="1" applyFont="1" applyFill="1" applyBorder="1" applyAlignment="1">
      <alignment horizontal="center" vertical="center"/>
    </xf>
    <xf numFmtId="189" fontId="147" fillId="39" borderId="39" xfId="869" applyNumberFormat="1" applyFont="1" applyFill="1" applyBorder="1" applyAlignment="1">
      <alignment horizontal="center" vertical="center"/>
    </xf>
    <xf numFmtId="189" fontId="147" fillId="39" borderId="42" xfId="869" applyNumberFormat="1" applyFont="1" applyFill="1" applyBorder="1" applyAlignment="1">
      <alignment horizontal="center" vertical="center"/>
    </xf>
    <xf numFmtId="189" fontId="19" fillId="39" borderId="59" xfId="869" applyNumberFormat="1" applyFont="1" applyFill="1" applyBorder="1" applyAlignment="1">
      <alignment horizontal="center" vertical="center"/>
    </xf>
    <xf numFmtId="189" fontId="19" fillId="39" borderId="60" xfId="869" applyNumberFormat="1" applyFont="1" applyFill="1" applyBorder="1" applyAlignment="1">
      <alignment horizontal="center" vertical="center"/>
    </xf>
    <xf numFmtId="189" fontId="19" fillId="39" borderId="62" xfId="869" applyNumberFormat="1" applyFont="1" applyFill="1" applyBorder="1" applyAlignment="1">
      <alignment horizontal="center" vertical="center"/>
    </xf>
    <xf numFmtId="189" fontId="147" fillId="39" borderId="58" xfId="869" applyNumberFormat="1" applyFont="1" applyFill="1" applyBorder="1" applyAlignment="1">
      <alignment horizontal="center" vertical="center"/>
    </xf>
    <xf numFmtId="189" fontId="147" fillId="39" borderId="59" xfId="869" applyNumberFormat="1" applyFont="1" applyFill="1" applyBorder="1" applyAlignment="1">
      <alignment horizontal="center" vertical="center"/>
    </xf>
    <xf numFmtId="189" fontId="147" fillId="39" borderId="62" xfId="869" applyNumberFormat="1" applyFont="1" applyFill="1" applyBorder="1" applyAlignment="1">
      <alignment horizontal="center" vertical="center"/>
    </xf>
    <xf numFmtId="189" fontId="21" fillId="39" borderId="39" xfId="869" applyNumberFormat="1" applyFont="1" applyFill="1" applyBorder="1" applyAlignment="1">
      <alignment horizontal="center" vertical="center"/>
    </xf>
    <xf numFmtId="189" fontId="21" fillId="39" borderId="40" xfId="869" applyNumberFormat="1" applyFont="1" applyFill="1" applyBorder="1" applyAlignment="1">
      <alignment horizontal="center" vertical="center"/>
    </xf>
    <xf numFmtId="189" fontId="21" fillId="39" borderId="42" xfId="869" applyNumberFormat="1" applyFont="1" applyFill="1" applyBorder="1" applyAlignment="1">
      <alignment horizontal="center" vertical="center"/>
    </xf>
    <xf numFmtId="189" fontId="23" fillId="39" borderId="36" xfId="869" applyNumberFormat="1" applyFont="1" applyFill="1" applyBorder="1" applyAlignment="1">
      <alignment horizontal="center" vertical="center"/>
    </xf>
    <xf numFmtId="189" fontId="23" fillId="39" borderId="103" xfId="869" applyNumberFormat="1" applyFont="1" applyFill="1" applyBorder="1" applyAlignment="1">
      <alignment horizontal="center" vertical="center"/>
    </xf>
    <xf numFmtId="189" fontId="23" fillId="39" borderId="48" xfId="869" applyNumberFormat="1" applyFont="1" applyFill="1" applyBorder="1" applyAlignment="1">
      <alignment horizontal="center" vertical="center"/>
    </xf>
    <xf numFmtId="189" fontId="147" fillId="39" borderId="35" xfId="869" applyNumberFormat="1" applyFont="1" applyFill="1" applyBorder="1" applyAlignment="1">
      <alignment horizontal="center" vertical="center"/>
    </xf>
    <xf numFmtId="189" fontId="147" fillId="39" borderId="36" xfId="869" applyNumberFormat="1" applyFont="1" applyFill="1" applyBorder="1" applyAlignment="1">
      <alignment horizontal="center" vertical="center"/>
    </xf>
    <xf numFmtId="189" fontId="147" fillId="39" borderId="48" xfId="869" applyNumberFormat="1" applyFont="1" applyFill="1" applyBorder="1" applyAlignment="1">
      <alignment horizontal="center" vertical="center"/>
    </xf>
    <xf numFmtId="197" fontId="30" fillId="39" borderId="21" xfId="869" applyNumberFormat="1" applyFont="1" applyFill="1" applyBorder="1" applyAlignment="1">
      <alignment horizontal="center" vertical="center"/>
    </xf>
    <xf numFmtId="189" fontId="18" fillId="41" borderId="103" xfId="869" applyNumberFormat="1" applyFont="1" applyFill="1" applyBorder="1" applyAlignment="1">
      <alignment horizontal="center" vertical="center"/>
    </xf>
    <xf numFmtId="189" fontId="18" fillId="41" borderId="36" xfId="869" applyNumberFormat="1" applyFont="1" applyFill="1" applyBorder="1" applyAlignment="1">
      <alignment horizontal="center" vertical="center"/>
    </xf>
    <xf numFmtId="17" fontId="7" fillId="0" borderId="96" xfId="692" applyNumberFormat="1" applyFont="1" applyBorder="1" applyAlignment="1">
      <alignment horizontal="center" vertical="center"/>
    </xf>
    <xf numFmtId="17" fontId="7" fillId="0" borderId="3" xfId="692" applyNumberFormat="1" applyFont="1" applyBorder="1" applyAlignment="1">
      <alignment horizontal="center" vertical="center"/>
    </xf>
    <xf numFmtId="17" fontId="7" fillId="0" borderId="97" xfId="692" applyNumberFormat="1" applyFont="1" applyBorder="1" applyAlignment="1">
      <alignment horizontal="center" vertical="center"/>
    </xf>
    <xf numFmtId="17" fontId="142" fillId="0" borderId="100" xfId="692" applyNumberFormat="1" applyFont="1" applyBorder="1" applyAlignment="1">
      <alignment horizontal="center" vertical="center"/>
    </xf>
    <xf numFmtId="17" fontId="143" fillId="0" borderId="99" xfId="692" applyNumberFormat="1" applyFont="1" applyBorder="1" applyAlignment="1">
      <alignment horizontal="center" vertical="center"/>
    </xf>
    <xf numFmtId="17" fontId="143" fillId="0" borderId="112" xfId="692" applyNumberFormat="1" applyFont="1" applyBorder="1" applyAlignment="1">
      <alignment horizontal="center" vertical="center"/>
    </xf>
    <xf numFmtId="0" fontId="118" fillId="0" borderId="14" xfId="866" quotePrefix="1" applyFont="1" applyBorder="1" applyAlignment="1">
      <alignment horizontal="center" vertical="center"/>
    </xf>
    <xf numFmtId="0" fontId="118" fillId="0" borderId="28" xfId="866" quotePrefix="1" applyFont="1" applyBorder="1" applyAlignment="1">
      <alignment horizontal="center" vertical="center"/>
    </xf>
    <xf numFmtId="0" fontId="118" fillId="0" borderId="29" xfId="866" quotePrefix="1" applyFont="1" applyBorder="1" applyAlignment="1">
      <alignment horizontal="center" vertical="center"/>
    </xf>
    <xf numFmtId="0" fontId="118" fillId="0" borderId="31" xfId="866" quotePrefix="1" applyFont="1" applyBorder="1" applyAlignment="1">
      <alignment horizontal="center" vertical="center"/>
    </xf>
    <xf numFmtId="0" fontId="118" fillId="0" borderId="0" xfId="866" quotePrefix="1" applyFont="1" applyBorder="1" applyAlignment="1">
      <alignment horizontal="center" vertical="center"/>
    </xf>
    <xf numFmtId="0" fontId="118" fillId="0" borderId="70" xfId="866" quotePrefix="1" applyFont="1" applyBorder="1" applyAlignment="1">
      <alignment horizontal="center" vertical="center"/>
    </xf>
    <xf numFmtId="0" fontId="118" fillId="0" borderId="52" xfId="866" quotePrefix="1" applyFont="1" applyBorder="1" applyAlignment="1">
      <alignment horizontal="center" vertical="center"/>
    </xf>
    <xf numFmtId="0" fontId="118" fillId="0" borderId="13" xfId="866" quotePrefix="1" applyFont="1" applyBorder="1" applyAlignment="1">
      <alignment horizontal="center" vertical="center"/>
    </xf>
    <xf numFmtId="0" fontId="118" fillId="0" borderId="102" xfId="866" quotePrefix="1" applyFont="1" applyBorder="1" applyAlignment="1">
      <alignment horizontal="center" vertical="center"/>
    </xf>
    <xf numFmtId="208" fontId="98" fillId="0" borderId="78" xfId="751" applyFont="1" applyBorder="1" applyAlignment="1" applyProtection="1">
      <alignment horizontal="center" vertical="center"/>
    </xf>
    <xf numFmtId="208" fontId="98" fillId="0" borderId="95" xfId="751" applyFont="1" applyBorder="1" applyAlignment="1" applyProtection="1">
      <alignment horizontal="center" vertical="center"/>
    </xf>
    <xf numFmtId="208" fontId="98" fillId="0" borderId="78" xfId="751" applyFont="1" applyBorder="1" applyAlignment="1">
      <alignment horizontal="center" vertical="center"/>
    </xf>
    <xf numFmtId="208" fontId="98" fillId="0" borderId="95" xfId="751" applyFont="1" applyBorder="1" applyAlignment="1">
      <alignment horizontal="center" vertical="center"/>
    </xf>
  </cellXfs>
  <cellStyles count="876">
    <cellStyle name="20% - Accent1 10" xfId="1" xr:uid="{00000000-0005-0000-0000-000000000000}"/>
    <cellStyle name="20% - Accent1 11" xfId="2" xr:uid="{00000000-0005-0000-0000-000001000000}"/>
    <cellStyle name="20% - Accent1 12" xfId="3" xr:uid="{00000000-0005-0000-0000-000002000000}"/>
    <cellStyle name="20% - Accent1 13" xfId="4" xr:uid="{00000000-0005-0000-0000-000003000000}"/>
    <cellStyle name="20% - Accent1 14" xfId="5" xr:uid="{00000000-0005-0000-0000-000004000000}"/>
    <cellStyle name="20% - Accent1 15" xfId="6" xr:uid="{00000000-0005-0000-0000-000005000000}"/>
    <cellStyle name="20% - Accent1 16" xfId="7" xr:uid="{00000000-0005-0000-0000-000006000000}"/>
    <cellStyle name="20% - Accent1 17" xfId="8" xr:uid="{00000000-0005-0000-0000-000007000000}"/>
    <cellStyle name="20% - Accent1 2" xfId="9" xr:uid="{00000000-0005-0000-0000-000008000000}"/>
    <cellStyle name="20% - Accent1 3" xfId="10" xr:uid="{00000000-0005-0000-0000-000009000000}"/>
    <cellStyle name="20% - Accent1 4" xfId="11" xr:uid="{00000000-0005-0000-0000-00000A000000}"/>
    <cellStyle name="20% - Accent1 5" xfId="12" xr:uid="{00000000-0005-0000-0000-00000B000000}"/>
    <cellStyle name="20% - Accent1 6" xfId="13" xr:uid="{00000000-0005-0000-0000-00000C000000}"/>
    <cellStyle name="20% - Accent1 7" xfId="14" xr:uid="{00000000-0005-0000-0000-00000D000000}"/>
    <cellStyle name="20% - Accent1 8" xfId="15" xr:uid="{00000000-0005-0000-0000-00000E000000}"/>
    <cellStyle name="20% - Accent1 9" xfId="16" xr:uid="{00000000-0005-0000-0000-00000F000000}"/>
    <cellStyle name="20% - Accent2 10" xfId="17" xr:uid="{00000000-0005-0000-0000-000010000000}"/>
    <cellStyle name="20% - Accent2 11" xfId="18" xr:uid="{00000000-0005-0000-0000-000011000000}"/>
    <cellStyle name="20% - Accent2 12" xfId="19" xr:uid="{00000000-0005-0000-0000-000012000000}"/>
    <cellStyle name="20% - Accent2 13" xfId="20" xr:uid="{00000000-0005-0000-0000-000013000000}"/>
    <cellStyle name="20% - Accent2 14" xfId="21" xr:uid="{00000000-0005-0000-0000-000014000000}"/>
    <cellStyle name="20% - Accent2 15" xfId="22" xr:uid="{00000000-0005-0000-0000-000015000000}"/>
    <cellStyle name="20% - Accent2 16" xfId="23" xr:uid="{00000000-0005-0000-0000-000016000000}"/>
    <cellStyle name="20% - Accent2 17" xfId="24" xr:uid="{00000000-0005-0000-0000-000017000000}"/>
    <cellStyle name="20% - Accent2 2" xfId="25" xr:uid="{00000000-0005-0000-0000-000018000000}"/>
    <cellStyle name="20% - Accent2 3" xfId="26" xr:uid="{00000000-0005-0000-0000-000019000000}"/>
    <cellStyle name="20% - Accent2 4" xfId="27" xr:uid="{00000000-0005-0000-0000-00001A000000}"/>
    <cellStyle name="20% - Accent2 5" xfId="28" xr:uid="{00000000-0005-0000-0000-00001B000000}"/>
    <cellStyle name="20% - Accent2 6" xfId="29" xr:uid="{00000000-0005-0000-0000-00001C000000}"/>
    <cellStyle name="20% - Accent2 7" xfId="30" xr:uid="{00000000-0005-0000-0000-00001D000000}"/>
    <cellStyle name="20% - Accent2 8" xfId="31" xr:uid="{00000000-0005-0000-0000-00001E000000}"/>
    <cellStyle name="20% - Accent2 9" xfId="32" xr:uid="{00000000-0005-0000-0000-00001F000000}"/>
    <cellStyle name="20% - Accent3 10" xfId="33" xr:uid="{00000000-0005-0000-0000-000020000000}"/>
    <cellStyle name="20% - Accent3 11" xfId="34" xr:uid="{00000000-0005-0000-0000-000021000000}"/>
    <cellStyle name="20% - Accent3 12" xfId="35" xr:uid="{00000000-0005-0000-0000-000022000000}"/>
    <cellStyle name="20% - Accent3 13" xfId="36" xr:uid="{00000000-0005-0000-0000-000023000000}"/>
    <cellStyle name="20% - Accent3 14" xfId="37" xr:uid="{00000000-0005-0000-0000-000024000000}"/>
    <cellStyle name="20% - Accent3 15" xfId="38" xr:uid="{00000000-0005-0000-0000-000025000000}"/>
    <cellStyle name="20% - Accent3 16" xfId="39" xr:uid="{00000000-0005-0000-0000-000026000000}"/>
    <cellStyle name="20% - Accent3 17" xfId="40" xr:uid="{00000000-0005-0000-0000-000027000000}"/>
    <cellStyle name="20% - Accent3 2" xfId="41" xr:uid="{00000000-0005-0000-0000-000028000000}"/>
    <cellStyle name="20% - Accent3 3" xfId="42" xr:uid="{00000000-0005-0000-0000-000029000000}"/>
    <cellStyle name="20% - Accent3 4" xfId="43" xr:uid="{00000000-0005-0000-0000-00002A000000}"/>
    <cellStyle name="20% - Accent3 5" xfId="44" xr:uid="{00000000-0005-0000-0000-00002B000000}"/>
    <cellStyle name="20% - Accent3 6" xfId="45" xr:uid="{00000000-0005-0000-0000-00002C000000}"/>
    <cellStyle name="20% - Accent3 7" xfId="46" xr:uid="{00000000-0005-0000-0000-00002D000000}"/>
    <cellStyle name="20% - Accent3 8" xfId="47" xr:uid="{00000000-0005-0000-0000-00002E000000}"/>
    <cellStyle name="20% - Accent3 9" xfId="48" xr:uid="{00000000-0005-0000-0000-00002F000000}"/>
    <cellStyle name="20% - Accent4 10" xfId="49" xr:uid="{00000000-0005-0000-0000-000030000000}"/>
    <cellStyle name="20% - Accent4 11" xfId="50" xr:uid="{00000000-0005-0000-0000-000031000000}"/>
    <cellStyle name="20% - Accent4 12" xfId="51" xr:uid="{00000000-0005-0000-0000-000032000000}"/>
    <cellStyle name="20% - Accent4 13" xfId="52" xr:uid="{00000000-0005-0000-0000-000033000000}"/>
    <cellStyle name="20% - Accent4 14" xfId="53" xr:uid="{00000000-0005-0000-0000-000034000000}"/>
    <cellStyle name="20% - Accent4 15" xfId="54" xr:uid="{00000000-0005-0000-0000-000035000000}"/>
    <cellStyle name="20% - Accent4 16" xfId="55" xr:uid="{00000000-0005-0000-0000-000036000000}"/>
    <cellStyle name="20% - Accent4 17" xfId="56" xr:uid="{00000000-0005-0000-0000-000037000000}"/>
    <cellStyle name="20% - Accent4 2" xfId="57" xr:uid="{00000000-0005-0000-0000-000038000000}"/>
    <cellStyle name="20% - Accent4 3" xfId="58" xr:uid="{00000000-0005-0000-0000-000039000000}"/>
    <cellStyle name="20% - Accent4 4" xfId="59" xr:uid="{00000000-0005-0000-0000-00003A000000}"/>
    <cellStyle name="20% - Accent4 5" xfId="60" xr:uid="{00000000-0005-0000-0000-00003B000000}"/>
    <cellStyle name="20% - Accent4 6" xfId="61" xr:uid="{00000000-0005-0000-0000-00003C000000}"/>
    <cellStyle name="20% - Accent4 7" xfId="62" xr:uid="{00000000-0005-0000-0000-00003D000000}"/>
    <cellStyle name="20% - Accent4 8" xfId="63" xr:uid="{00000000-0005-0000-0000-00003E000000}"/>
    <cellStyle name="20% - Accent4 9" xfId="64" xr:uid="{00000000-0005-0000-0000-00003F000000}"/>
    <cellStyle name="20% - Accent5 10" xfId="65" xr:uid="{00000000-0005-0000-0000-000040000000}"/>
    <cellStyle name="20% - Accent5 11" xfId="66" xr:uid="{00000000-0005-0000-0000-000041000000}"/>
    <cellStyle name="20% - Accent5 12" xfId="67" xr:uid="{00000000-0005-0000-0000-000042000000}"/>
    <cellStyle name="20% - Accent5 13" xfId="68" xr:uid="{00000000-0005-0000-0000-000043000000}"/>
    <cellStyle name="20% - Accent5 14" xfId="69" xr:uid="{00000000-0005-0000-0000-000044000000}"/>
    <cellStyle name="20% - Accent5 15" xfId="70" xr:uid="{00000000-0005-0000-0000-000045000000}"/>
    <cellStyle name="20% - Accent5 16" xfId="71" xr:uid="{00000000-0005-0000-0000-000046000000}"/>
    <cellStyle name="20% - Accent5 17" xfId="72" xr:uid="{00000000-0005-0000-0000-000047000000}"/>
    <cellStyle name="20% - Accent5 2" xfId="73" xr:uid="{00000000-0005-0000-0000-000048000000}"/>
    <cellStyle name="20% - Accent5 3" xfId="74" xr:uid="{00000000-0005-0000-0000-000049000000}"/>
    <cellStyle name="20% - Accent5 4" xfId="75" xr:uid="{00000000-0005-0000-0000-00004A000000}"/>
    <cellStyle name="20% - Accent5 5" xfId="76" xr:uid="{00000000-0005-0000-0000-00004B000000}"/>
    <cellStyle name="20% - Accent5 6" xfId="77" xr:uid="{00000000-0005-0000-0000-00004C000000}"/>
    <cellStyle name="20% - Accent5 7" xfId="78" xr:uid="{00000000-0005-0000-0000-00004D000000}"/>
    <cellStyle name="20% - Accent5 8" xfId="79" xr:uid="{00000000-0005-0000-0000-00004E000000}"/>
    <cellStyle name="20% - Accent5 9" xfId="80" xr:uid="{00000000-0005-0000-0000-00004F000000}"/>
    <cellStyle name="20% - Accent6 10" xfId="81" xr:uid="{00000000-0005-0000-0000-000050000000}"/>
    <cellStyle name="20% - Accent6 11" xfId="82" xr:uid="{00000000-0005-0000-0000-000051000000}"/>
    <cellStyle name="20% - Accent6 12" xfId="83" xr:uid="{00000000-0005-0000-0000-000052000000}"/>
    <cellStyle name="20% - Accent6 13" xfId="84" xr:uid="{00000000-0005-0000-0000-000053000000}"/>
    <cellStyle name="20% - Accent6 14" xfId="85" xr:uid="{00000000-0005-0000-0000-000054000000}"/>
    <cellStyle name="20% - Accent6 15" xfId="86" xr:uid="{00000000-0005-0000-0000-000055000000}"/>
    <cellStyle name="20% - Accent6 16" xfId="87" xr:uid="{00000000-0005-0000-0000-000056000000}"/>
    <cellStyle name="20% - Accent6 17" xfId="88" xr:uid="{00000000-0005-0000-0000-000057000000}"/>
    <cellStyle name="20% - Accent6 2" xfId="89" xr:uid="{00000000-0005-0000-0000-000058000000}"/>
    <cellStyle name="20% - Accent6 3" xfId="90" xr:uid="{00000000-0005-0000-0000-000059000000}"/>
    <cellStyle name="20% - Accent6 4" xfId="91" xr:uid="{00000000-0005-0000-0000-00005A000000}"/>
    <cellStyle name="20% - Accent6 5" xfId="92" xr:uid="{00000000-0005-0000-0000-00005B000000}"/>
    <cellStyle name="20% - Accent6 6" xfId="93" xr:uid="{00000000-0005-0000-0000-00005C000000}"/>
    <cellStyle name="20% - Accent6 7" xfId="94" xr:uid="{00000000-0005-0000-0000-00005D000000}"/>
    <cellStyle name="20% - Accent6 8" xfId="95" xr:uid="{00000000-0005-0000-0000-00005E000000}"/>
    <cellStyle name="20% - Accent6 9" xfId="96" xr:uid="{00000000-0005-0000-0000-00005F000000}"/>
    <cellStyle name="40% - Accent1 10" xfId="97" xr:uid="{00000000-0005-0000-0000-000060000000}"/>
    <cellStyle name="40% - Accent1 11" xfId="98" xr:uid="{00000000-0005-0000-0000-000061000000}"/>
    <cellStyle name="40% - Accent1 12" xfId="99" xr:uid="{00000000-0005-0000-0000-000062000000}"/>
    <cellStyle name="40% - Accent1 13" xfId="100" xr:uid="{00000000-0005-0000-0000-000063000000}"/>
    <cellStyle name="40% - Accent1 14" xfId="101" xr:uid="{00000000-0005-0000-0000-000064000000}"/>
    <cellStyle name="40% - Accent1 15" xfId="102" xr:uid="{00000000-0005-0000-0000-000065000000}"/>
    <cellStyle name="40% - Accent1 16" xfId="103" xr:uid="{00000000-0005-0000-0000-000066000000}"/>
    <cellStyle name="40% - Accent1 17" xfId="104" xr:uid="{00000000-0005-0000-0000-000067000000}"/>
    <cellStyle name="40% - Accent1 2" xfId="105" xr:uid="{00000000-0005-0000-0000-000068000000}"/>
    <cellStyle name="40% - Accent1 3" xfId="106" xr:uid="{00000000-0005-0000-0000-000069000000}"/>
    <cellStyle name="40% - Accent1 4" xfId="107" xr:uid="{00000000-0005-0000-0000-00006A000000}"/>
    <cellStyle name="40% - Accent1 5" xfId="108" xr:uid="{00000000-0005-0000-0000-00006B000000}"/>
    <cellStyle name="40% - Accent1 6" xfId="109" xr:uid="{00000000-0005-0000-0000-00006C000000}"/>
    <cellStyle name="40% - Accent1 7" xfId="110" xr:uid="{00000000-0005-0000-0000-00006D000000}"/>
    <cellStyle name="40% - Accent1 8" xfId="111" xr:uid="{00000000-0005-0000-0000-00006E000000}"/>
    <cellStyle name="40% - Accent1 9" xfId="112" xr:uid="{00000000-0005-0000-0000-00006F000000}"/>
    <cellStyle name="40% - Accent2 10" xfId="113" xr:uid="{00000000-0005-0000-0000-000070000000}"/>
    <cellStyle name="40% - Accent2 11" xfId="114" xr:uid="{00000000-0005-0000-0000-000071000000}"/>
    <cellStyle name="40% - Accent2 12" xfId="115" xr:uid="{00000000-0005-0000-0000-000072000000}"/>
    <cellStyle name="40% - Accent2 13" xfId="116" xr:uid="{00000000-0005-0000-0000-000073000000}"/>
    <cellStyle name="40% - Accent2 14" xfId="117" xr:uid="{00000000-0005-0000-0000-000074000000}"/>
    <cellStyle name="40% - Accent2 15" xfId="118" xr:uid="{00000000-0005-0000-0000-000075000000}"/>
    <cellStyle name="40% - Accent2 16" xfId="119" xr:uid="{00000000-0005-0000-0000-000076000000}"/>
    <cellStyle name="40% - Accent2 17" xfId="120" xr:uid="{00000000-0005-0000-0000-000077000000}"/>
    <cellStyle name="40% - Accent2 2" xfId="121" xr:uid="{00000000-0005-0000-0000-000078000000}"/>
    <cellStyle name="40% - Accent2 3" xfId="122" xr:uid="{00000000-0005-0000-0000-000079000000}"/>
    <cellStyle name="40% - Accent2 4" xfId="123" xr:uid="{00000000-0005-0000-0000-00007A000000}"/>
    <cellStyle name="40% - Accent2 5" xfId="124" xr:uid="{00000000-0005-0000-0000-00007B000000}"/>
    <cellStyle name="40% - Accent2 6" xfId="125" xr:uid="{00000000-0005-0000-0000-00007C000000}"/>
    <cellStyle name="40% - Accent2 7" xfId="126" xr:uid="{00000000-0005-0000-0000-00007D000000}"/>
    <cellStyle name="40% - Accent2 8" xfId="127" xr:uid="{00000000-0005-0000-0000-00007E000000}"/>
    <cellStyle name="40% - Accent2 9" xfId="128" xr:uid="{00000000-0005-0000-0000-00007F000000}"/>
    <cellStyle name="40% - Accent3 10" xfId="129" xr:uid="{00000000-0005-0000-0000-000080000000}"/>
    <cellStyle name="40% - Accent3 11" xfId="130" xr:uid="{00000000-0005-0000-0000-000081000000}"/>
    <cellStyle name="40% - Accent3 12" xfId="131" xr:uid="{00000000-0005-0000-0000-000082000000}"/>
    <cellStyle name="40% - Accent3 13" xfId="132" xr:uid="{00000000-0005-0000-0000-000083000000}"/>
    <cellStyle name="40% - Accent3 14" xfId="133" xr:uid="{00000000-0005-0000-0000-000084000000}"/>
    <cellStyle name="40% - Accent3 15" xfId="134" xr:uid="{00000000-0005-0000-0000-000085000000}"/>
    <cellStyle name="40% - Accent3 16" xfId="135" xr:uid="{00000000-0005-0000-0000-000086000000}"/>
    <cellStyle name="40% - Accent3 17" xfId="136" xr:uid="{00000000-0005-0000-0000-000087000000}"/>
    <cellStyle name="40% - Accent3 2" xfId="137" xr:uid="{00000000-0005-0000-0000-000088000000}"/>
    <cellStyle name="40% - Accent3 3" xfId="138" xr:uid="{00000000-0005-0000-0000-000089000000}"/>
    <cellStyle name="40% - Accent3 4" xfId="139" xr:uid="{00000000-0005-0000-0000-00008A000000}"/>
    <cellStyle name="40% - Accent3 5" xfId="140" xr:uid="{00000000-0005-0000-0000-00008B000000}"/>
    <cellStyle name="40% - Accent3 6" xfId="141" xr:uid="{00000000-0005-0000-0000-00008C000000}"/>
    <cellStyle name="40% - Accent3 7" xfId="142" xr:uid="{00000000-0005-0000-0000-00008D000000}"/>
    <cellStyle name="40% - Accent3 8" xfId="143" xr:uid="{00000000-0005-0000-0000-00008E000000}"/>
    <cellStyle name="40% - Accent3 9" xfId="144" xr:uid="{00000000-0005-0000-0000-00008F000000}"/>
    <cellStyle name="40% - Accent4 10" xfId="145" xr:uid="{00000000-0005-0000-0000-000090000000}"/>
    <cellStyle name="40% - Accent4 11" xfId="146" xr:uid="{00000000-0005-0000-0000-000091000000}"/>
    <cellStyle name="40% - Accent4 12" xfId="147" xr:uid="{00000000-0005-0000-0000-000092000000}"/>
    <cellStyle name="40% - Accent4 13" xfId="148" xr:uid="{00000000-0005-0000-0000-000093000000}"/>
    <cellStyle name="40% - Accent4 14" xfId="149" xr:uid="{00000000-0005-0000-0000-000094000000}"/>
    <cellStyle name="40% - Accent4 15" xfId="150" xr:uid="{00000000-0005-0000-0000-000095000000}"/>
    <cellStyle name="40% - Accent4 16" xfId="151" xr:uid="{00000000-0005-0000-0000-000096000000}"/>
    <cellStyle name="40% - Accent4 17" xfId="152" xr:uid="{00000000-0005-0000-0000-000097000000}"/>
    <cellStyle name="40% - Accent4 2" xfId="153" xr:uid="{00000000-0005-0000-0000-000098000000}"/>
    <cellStyle name="40% - Accent4 3" xfId="154" xr:uid="{00000000-0005-0000-0000-000099000000}"/>
    <cellStyle name="40% - Accent4 4" xfId="155" xr:uid="{00000000-0005-0000-0000-00009A000000}"/>
    <cellStyle name="40% - Accent4 5" xfId="156" xr:uid="{00000000-0005-0000-0000-00009B000000}"/>
    <cellStyle name="40% - Accent4 6" xfId="157" xr:uid="{00000000-0005-0000-0000-00009C000000}"/>
    <cellStyle name="40% - Accent4 7" xfId="158" xr:uid="{00000000-0005-0000-0000-00009D000000}"/>
    <cellStyle name="40% - Accent4 8" xfId="159" xr:uid="{00000000-0005-0000-0000-00009E000000}"/>
    <cellStyle name="40% - Accent4 9" xfId="160" xr:uid="{00000000-0005-0000-0000-00009F000000}"/>
    <cellStyle name="40% - Accent5 10" xfId="161" xr:uid="{00000000-0005-0000-0000-0000A0000000}"/>
    <cellStyle name="40% - Accent5 11" xfId="162" xr:uid="{00000000-0005-0000-0000-0000A1000000}"/>
    <cellStyle name="40% - Accent5 12" xfId="163" xr:uid="{00000000-0005-0000-0000-0000A2000000}"/>
    <cellStyle name="40% - Accent5 13" xfId="164" xr:uid="{00000000-0005-0000-0000-0000A3000000}"/>
    <cellStyle name="40% - Accent5 14" xfId="165" xr:uid="{00000000-0005-0000-0000-0000A4000000}"/>
    <cellStyle name="40% - Accent5 15" xfId="166" xr:uid="{00000000-0005-0000-0000-0000A5000000}"/>
    <cellStyle name="40% - Accent5 16" xfId="167" xr:uid="{00000000-0005-0000-0000-0000A6000000}"/>
    <cellStyle name="40% - Accent5 17" xfId="168" xr:uid="{00000000-0005-0000-0000-0000A7000000}"/>
    <cellStyle name="40% - Accent5 2" xfId="169" xr:uid="{00000000-0005-0000-0000-0000A8000000}"/>
    <cellStyle name="40% - Accent5 3" xfId="170" xr:uid="{00000000-0005-0000-0000-0000A9000000}"/>
    <cellStyle name="40% - Accent5 4" xfId="171" xr:uid="{00000000-0005-0000-0000-0000AA000000}"/>
    <cellStyle name="40% - Accent5 5" xfId="172" xr:uid="{00000000-0005-0000-0000-0000AB000000}"/>
    <cellStyle name="40% - Accent5 6" xfId="173" xr:uid="{00000000-0005-0000-0000-0000AC000000}"/>
    <cellStyle name="40% - Accent5 7" xfId="174" xr:uid="{00000000-0005-0000-0000-0000AD000000}"/>
    <cellStyle name="40% - Accent5 8" xfId="175" xr:uid="{00000000-0005-0000-0000-0000AE000000}"/>
    <cellStyle name="40% - Accent5 9" xfId="176" xr:uid="{00000000-0005-0000-0000-0000AF000000}"/>
    <cellStyle name="40% - Accent6 10" xfId="177" xr:uid="{00000000-0005-0000-0000-0000B0000000}"/>
    <cellStyle name="40% - Accent6 11" xfId="178" xr:uid="{00000000-0005-0000-0000-0000B1000000}"/>
    <cellStyle name="40% - Accent6 12" xfId="179" xr:uid="{00000000-0005-0000-0000-0000B2000000}"/>
    <cellStyle name="40% - Accent6 13" xfId="180" xr:uid="{00000000-0005-0000-0000-0000B3000000}"/>
    <cellStyle name="40% - Accent6 14" xfId="181" xr:uid="{00000000-0005-0000-0000-0000B4000000}"/>
    <cellStyle name="40% - Accent6 15" xfId="182" xr:uid="{00000000-0005-0000-0000-0000B5000000}"/>
    <cellStyle name="40% - Accent6 16" xfId="183" xr:uid="{00000000-0005-0000-0000-0000B6000000}"/>
    <cellStyle name="40% - Accent6 17" xfId="184" xr:uid="{00000000-0005-0000-0000-0000B7000000}"/>
    <cellStyle name="40% - Accent6 2" xfId="185" xr:uid="{00000000-0005-0000-0000-0000B8000000}"/>
    <cellStyle name="40% - Accent6 3" xfId="186" xr:uid="{00000000-0005-0000-0000-0000B9000000}"/>
    <cellStyle name="40% - Accent6 4" xfId="187" xr:uid="{00000000-0005-0000-0000-0000BA000000}"/>
    <cellStyle name="40% - Accent6 5" xfId="188" xr:uid="{00000000-0005-0000-0000-0000BB000000}"/>
    <cellStyle name="40% - Accent6 6" xfId="189" xr:uid="{00000000-0005-0000-0000-0000BC000000}"/>
    <cellStyle name="40% - Accent6 7" xfId="190" xr:uid="{00000000-0005-0000-0000-0000BD000000}"/>
    <cellStyle name="40% - Accent6 8" xfId="191" xr:uid="{00000000-0005-0000-0000-0000BE000000}"/>
    <cellStyle name="40% - Accent6 9" xfId="192" xr:uid="{00000000-0005-0000-0000-0000BF000000}"/>
    <cellStyle name="60% - Accent1 10" xfId="193" xr:uid="{00000000-0005-0000-0000-0000C0000000}"/>
    <cellStyle name="60% - Accent1 11" xfId="194" xr:uid="{00000000-0005-0000-0000-0000C1000000}"/>
    <cellStyle name="60% - Accent1 12" xfId="195" xr:uid="{00000000-0005-0000-0000-0000C2000000}"/>
    <cellStyle name="60% - Accent1 13" xfId="196" xr:uid="{00000000-0005-0000-0000-0000C3000000}"/>
    <cellStyle name="60% - Accent1 14" xfId="197" xr:uid="{00000000-0005-0000-0000-0000C4000000}"/>
    <cellStyle name="60% - Accent1 15" xfId="198" xr:uid="{00000000-0005-0000-0000-0000C5000000}"/>
    <cellStyle name="60% - Accent1 16" xfId="199" xr:uid="{00000000-0005-0000-0000-0000C6000000}"/>
    <cellStyle name="60% - Accent1 17" xfId="200" xr:uid="{00000000-0005-0000-0000-0000C7000000}"/>
    <cellStyle name="60% - Accent1 2" xfId="201" xr:uid="{00000000-0005-0000-0000-0000C8000000}"/>
    <cellStyle name="60% - Accent1 3" xfId="202" xr:uid="{00000000-0005-0000-0000-0000C9000000}"/>
    <cellStyle name="60% - Accent1 4" xfId="203" xr:uid="{00000000-0005-0000-0000-0000CA000000}"/>
    <cellStyle name="60% - Accent1 5" xfId="204" xr:uid="{00000000-0005-0000-0000-0000CB000000}"/>
    <cellStyle name="60% - Accent1 6" xfId="205" xr:uid="{00000000-0005-0000-0000-0000CC000000}"/>
    <cellStyle name="60% - Accent1 7" xfId="206" xr:uid="{00000000-0005-0000-0000-0000CD000000}"/>
    <cellStyle name="60% - Accent1 8" xfId="207" xr:uid="{00000000-0005-0000-0000-0000CE000000}"/>
    <cellStyle name="60% - Accent1 9" xfId="208" xr:uid="{00000000-0005-0000-0000-0000CF000000}"/>
    <cellStyle name="60% - Accent2 10" xfId="209" xr:uid="{00000000-0005-0000-0000-0000D0000000}"/>
    <cellStyle name="60% - Accent2 11" xfId="210" xr:uid="{00000000-0005-0000-0000-0000D1000000}"/>
    <cellStyle name="60% - Accent2 12" xfId="211" xr:uid="{00000000-0005-0000-0000-0000D2000000}"/>
    <cellStyle name="60% - Accent2 13" xfId="212" xr:uid="{00000000-0005-0000-0000-0000D3000000}"/>
    <cellStyle name="60% - Accent2 14" xfId="213" xr:uid="{00000000-0005-0000-0000-0000D4000000}"/>
    <cellStyle name="60% - Accent2 15" xfId="214" xr:uid="{00000000-0005-0000-0000-0000D5000000}"/>
    <cellStyle name="60% - Accent2 16" xfId="215" xr:uid="{00000000-0005-0000-0000-0000D6000000}"/>
    <cellStyle name="60% - Accent2 17" xfId="216" xr:uid="{00000000-0005-0000-0000-0000D7000000}"/>
    <cellStyle name="60% - Accent2 2" xfId="217" xr:uid="{00000000-0005-0000-0000-0000D8000000}"/>
    <cellStyle name="60% - Accent2 3" xfId="218" xr:uid="{00000000-0005-0000-0000-0000D9000000}"/>
    <cellStyle name="60% - Accent2 4" xfId="219" xr:uid="{00000000-0005-0000-0000-0000DA000000}"/>
    <cellStyle name="60% - Accent2 5" xfId="220" xr:uid="{00000000-0005-0000-0000-0000DB000000}"/>
    <cellStyle name="60% - Accent2 6" xfId="221" xr:uid="{00000000-0005-0000-0000-0000DC000000}"/>
    <cellStyle name="60% - Accent2 7" xfId="222" xr:uid="{00000000-0005-0000-0000-0000DD000000}"/>
    <cellStyle name="60% - Accent2 8" xfId="223" xr:uid="{00000000-0005-0000-0000-0000DE000000}"/>
    <cellStyle name="60% - Accent2 9" xfId="224" xr:uid="{00000000-0005-0000-0000-0000DF000000}"/>
    <cellStyle name="60% - Accent3 10" xfId="225" xr:uid="{00000000-0005-0000-0000-0000E0000000}"/>
    <cellStyle name="60% - Accent3 11" xfId="226" xr:uid="{00000000-0005-0000-0000-0000E1000000}"/>
    <cellStyle name="60% - Accent3 12" xfId="227" xr:uid="{00000000-0005-0000-0000-0000E2000000}"/>
    <cellStyle name="60% - Accent3 13" xfId="228" xr:uid="{00000000-0005-0000-0000-0000E3000000}"/>
    <cellStyle name="60% - Accent3 14" xfId="229" xr:uid="{00000000-0005-0000-0000-0000E4000000}"/>
    <cellStyle name="60% - Accent3 15" xfId="230" xr:uid="{00000000-0005-0000-0000-0000E5000000}"/>
    <cellStyle name="60% - Accent3 16" xfId="231" xr:uid="{00000000-0005-0000-0000-0000E6000000}"/>
    <cellStyle name="60% - Accent3 17" xfId="232" xr:uid="{00000000-0005-0000-0000-0000E7000000}"/>
    <cellStyle name="60% - Accent3 2" xfId="233" xr:uid="{00000000-0005-0000-0000-0000E8000000}"/>
    <cellStyle name="60% - Accent3 3" xfId="234" xr:uid="{00000000-0005-0000-0000-0000E9000000}"/>
    <cellStyle name="60% - Accent3 4" xfId="235" xr:uid="{00000000-0005-0000-0000-0000EA000000}"/>
    <cellStyle name="60% - Accent3 5" xfId="236" xr:uid="{00000000-0005-0000-0000-0000EB000000}"/>
    <cellStyle name="60% - Accent3 6" xfId="237" xr:uid="{00000000-0005-0000-0000-0000EC000000}"/>
    <cellStyle name="60% - Accent3 7" xfId="238" xr:uid="{00000000-0005-0000-0000-0000ED000000}"/>
    <cellStyle name="60% - Accent3 8" xfId="239" xr:uid="{00000000-0005-0000-0000-0000EE000000}"/>
    <cellStyle name="60% - Accent3 9" xfId="240" xr:uid="{00000000-0005-0000-0000-0000EF000000}"/>
    <cellStyle name="60% - Accent4 10" xfId="241" xr:uid="{00000000-0005-0000-0000-0000F0000000}"/>
    <cellStyle name="60% - Accent4 11" xfId="242" xr:uid="{00000000-0005-0000-0000-0000F1000000}"/>
    <cellStyle name="60% - Accent4 12" xfId="243" xr:uid="{00000000-0005-0000-0000-0000F2000000}"/>
    <cellStyle name="60% - Accent4 13" xfId="244" xr:uid="{00000000-0005-0000-0000-0000F3000000}"/>
    <cellStyle name="60% - Accent4 14" xfId="245" xr:uid="{00000000-0005-0000-0000-0000F4000000}"/>
    <cellStyle name="60% - Accent4 15" xfId="246" xr:uid="{00000000-0005-0000-0000-0000F5000000}"/>
    <cellStyle name="60% - Accent4 16" xfId="247" xr:uid="{00000000-0005-0000-0000-0000F6000000}"/>
    <cellStyle name="60% - Accent4 17" xfId="248" xr:uid="{00000000-0005-0000-0000-0000F7000000}"/>
    <cellStyle name="60% - Accent4 2" xfId="249" xr:uid="{00000000-0005-0000-0000-0000F8000000}"/>
    <cellStyle name="60% - Accent4 3" xfId="250" xr:uid="{00000000-0005-0000-0000-0000F9000000}"/>
    <cellStyle name="60% - Accent4 4" xfId="251" xr:uid="{00000000-0005-0000-0000-0000FA000000}"/>
    <cellStyle name="60% - Accent4 5" xfId="252" xr:uid="{00000000-0005-0000-0000-0000FB000000}"/>
    <cellStyle name="60% - Accent4 6" xfId="253" xr:uid="{00000000-0005-0000-0000-0000FC000000}"/>
    <cellStyle name="60% - Accent4 7" xfId="254" xr:uid="{00000000-0005-0000-0000-0000FD000000}"/>
    <cellStyle name="60% - Accent4 8" xfId="255" xr:uid="{00000000-0005-0000-0000-0000FE000000}"/>
    <cellStyle name="60% - Accent4 9" xfId="256" xr:uid="{00000000-0005-0000-0000-0000FF000000}"/>
    <cellStyle name="60% - Accent5 10" xfId="257" xr:uid="{00000000-0005-0000-0000-000000010000}"/>
    <cellStyle name="60% - Accent5 11" xfId="258" xr:uid="{00000000-0005-0000-0000-000001010000}"/>
    <cellStyle name="60% - Accent5 12" xfId="259" xr:uid="{00000000-0005-0000-0000-000002010000}"/>
    <cellStyle name="60% - Accent5 13" xfId="260" xr:uid="{00000000-0005-0000-0000-000003010000}"/>
    <cellStyle name="60% - Accent5 14" xfId="261" xr:uid="{00000000-0005-0000-0000-000004010000}"/>
    <cellStyle name="60% - Accent5 15" xfId="262" xr:uid="{00000000-0005-0000-0000-000005010000}"/>
    <cellStyle name="60% - Accent5 16" xfId="263" xr:uid="{00000000-0005-0000-0000-000006010000}"/>
    <cellStyle name="60% - Accent5 17" xfId="264" xr:uid="{00000000-0005-0000-0000-000007010000}"/>
    <cellStyle name="60% - Accent5 2" xfId="265" xr:uid="{00000000-0005-0000-0000-000008010000}"/>
    <cellStyle name="60% - Accent5 3" xfId="266" xr:uid="{00000000-0005-0000-0000-000009010000}"/>
    <cellStyle name="60% - Accent5 4" xfId="267" xr:uid="{00000000-0005-0000-0000-00000A010000}"/>
    <cellStyle name="60% - Accent5 5" xfId="268" xr:uid="{00000000-0005-0000-0000-00000B010000}"/>
    <cellStyle name="60% - Accent5 6" xfId="269" xr:uid="{00000000-0005-0000-0000-00000C010000}"/>
    <cellStyle name="60% - Accent5 7" xfId="270" xr:uid="{00000000-0005-0000-0000-00000D010000}"/>
    <cellStyle name="60% - Accent5 8" xfId="271" xr:uid="{00000000-0005-0000-0000-00000E010000}"/>
    <cellStyle name="60% - Accent5 9" xfId="272" xr:uid="{00000000-0005-0000-0000-00000F010000}"/>
    <cellStyle name="60% - Accent6 10" xfId="273" xr:uid="{00000000-0005-0000-0000-000010010000}"/>
    <cellStyle name="60% - Accent6 11" xfId="274" xr:uid="{00000000-0005-0000-0000-000011010000}"/>
    <cellStyle name="60% - Accent6 12" xfId="275" xr:uid="{00000000-0005-0000-0000-000012010000}"/>
    <cellStyle name="60% - Accent6 13" xfId="276" xr:uid="{00000000-0005-0000-0000-000013010000}"/>
    <cellStyle name="60% - Accent6 14" xfId="277" xr:uid="{00000000-0005-0000-0000-000014010000}"/>
    <cellStyle name="60% - Accent6 15" xfId="278" xr:uid="{00000000-0005-0000-0000-000015010000}"/>
    <cellStyle name="60% - Accent6 16" xfId="279" xr:uid="{00000000-0005-0000-0000-000016010000}"/>
    <cellStyle name="60% - Accent6 17" xfId="280" xr:uid="{00000000-0005-0000-0000-000017010000}"/>
    <cellStyle name="60% - Accent6 2" xfId="281" xr:uid="{00000000-0005-0000-0000-000018010000}"/>
    <cellStyle name="60% - Accent6 3" xfId="282" xr:uid="{00000000-0005-0000-0000-000019010000}"/>
    <cellStyle name="60% - Accent6 4" xfId="283" xr:uid="{00000000-0005-0000-0000-00001A010000}"/>
    <cellStyle name="60% - Accent6 5" xfId="284" xr:uid="{00000000-0005-0000-0000-00001B010000}"/>
    <cellStyle name="60% - Accent6 6" xfId="285" xr:uid="{00000000-0005-0000-0000-00001C010000}"/>
    <cellStyle name="60% - Accent6 7" xfId="286" xr:uid="{00000000-0005-0000-0000-00001D010000}"/>
    <cellStyle name="60% - Accent6 8" xfId="287" xr:uid="{00000000-0005-0000-0000-00001E010000}"/>
    <cellStyle name="60% - Accent6 9" xfId="288" xr:uid="{00000000-0005-0000-0000-00001F010000}"/>
    <cellStyle name="75" xfId="289" xr:uid="{00000000-0005-0000-0000-000020010000}"/>
    <cellStyle name="Accent1 10" xfId="290" xr:uid="{00000000-0005-0000-0000-000021010000}"/>
    <cellStyle name="Accent1 11" xfId="291" xr:uid="{00000000-0005-0000-0000-000022010000}"/>
    <cellStyle name="Accent1 12" xfId="292" xr:uid="{00000000-0005-0000-0000-000023010000}"/>
    <cellStyle name="Accent1 13" xfId="293" xr:uid="{00000000-0005-0000-0000-000024010000}"/>
    <cellStyle name="Accent1 14" xfId="294" xr:uid="{00000000-0005-0000-0000-000025010000}"/>
    <cellStyle name="Accent1 15" xfId="295" xr:uid="{00000000-0005-0000-0000-000026010000}"/>
    <cellStyle name="Accent1 16" xfId="296" xr:uid="{00000000-0005-0000-0000-000027010000}"/>
    <cellStyle name="Accent1 17" xfId="297" xr:uid="{00000000-0005-0000-0000-000028010000}"/>
    <cellStyle name="Accent1 2" xfId="298" xr:uid="{00000000-0005-0000-0000-000029010000}"/>
    <cellStyle name="Accent1 3" xfId="299" xr:uid="{00000000-0005-0000-0000-00002A010000}"/>
    <cellStyle name="Accent1 4" xfId="300" xr:uid="{00000000-0005-0000-0000-00002B010000}"/>
    <cellStyle name="Accent1 5" xfId="301" xr:uid="{00000000-0005-0000-0000-00002C010000}"/>
    <cellStyle name="Accent1 6" xfId="302" xr:uid="{00000000-0005-0000-0000-00002D010000}"/>
    <cellStyle name="Accent1 7" xfId="303" xr:uid="{00000000-0005-0000-0000-00002E010000}"/>
    <cellStyle name="Accent1 8" xfId="304" xr:uid="{00000000-0005-0000-0000-00002F010000}"/>
    <cellStyle name="Accent1 9" xfId="305" xr:uid="{00000000-0005-0000-0000-000030010000}"/>
    <cellStyle name="Accent2 10" xfId="306" xr:uid="{00000000-0005-0000-0000-000031010000}"/>
    <cellStyle name="Accent2 11" xfId="307" xr:uid="{00000000-0005-0000-0000-000032010000}"/>
    <cellStyle name="Accent2 12" xfId="308" xr:uid="{00000000-0005-0000-0000-000033010000}"/>
    <cellStyle name="Accent2 13" xfId="309" xr:uid="{00000000-0005-0000-0000-000034010000}"/>
    <cellStyle name="Accent2 14" xfId="310" xr:uid="{00000000-0005-0000-0000-000035010000}"/>
    <cellStyle name="Accent2 15" xfId="311" xr:uid="{00000000-0005-0000-0000-000036010000}"/>
    <cellStyle name="Accent2 16" xfId="312" xr:uid="{00000000-0005-0000-0000-000037010000}"/>
    <cellStyle name="Accent2 17" xfId="313" xr:uid="{00000000-0005-0000-0000-000038010000}"/>
    <cellStyle name="Accent2 2" xfId="314" xr:uid="{00000000-0005-0000-0000-000039010000}"/>
    <cellStyle name="Accent2 3" xfId="315" xr:uid="{00000000-0005-0000-0000-00003A010000}"/>
    <cellStyle name="Accent2 4" xfId="316" xr:uid="{00000000-0005-0000-0000-00003B010000}"/>
    <cellStyle name="Accent2 5" xfId="317" xr:uid="{00000000-0005-0000-0000-00003C010000}"/>
    <cellStyle name="Accent2 6" xfId="318" xr:uid="{00000000-0005-0000-0000-00003D010000}"/>
    <cellStyle name="Accent2 7" xfId="319" xr:uid="{00000000-0005-0000-0000-00003E010000}"/>
    <cellStyle name="Accent2 8" xfId="320" xr:uid="{00000000-0005-0000-0000-00003F010000}"/>
    <cellStyle name="Accent2 9" xfId="321" xr:uid="{00000000-0005-0000-0000-000040010000}"/>
    <cellStyle name="Accent3 10" xfId="322" xr:uid="{00000000-0005-0000-0000-000041010000}"/>
    <cellStyle name="Accent3 11" xfId="323" xr:uid="{00000000-0005-0000-0000-000042010000}"/>
    <cellStyle name="Accent3 12" xfId="324" xr:uid="{00000000-0005-0000-0000-000043010000}"/>
    <cellStyle name="Accent3 13" xfId="325" xr:uid="{00000000-0005-0000-0000-000044010000}"/>
    <cellStyle name="Accent3 14" xfId="326" xr:uid="{00000000-0005-0000-0000-000045010000}"/>
    <cellStyle name="Accent3 15" xfId="327" xr:uid="{00000000-0005-0000-0000-000046010000}"/>
    <cellStyle name="Accent3 16" xfId="328" xr:uid="{00000000-0005-0000-0000-000047010000}"/>
    <cellStyle name="Accent3 17" xfId="329" xr:uid="{00000000-0005-0000-0000-000048010000}"/>
    <cellStyle name="Accent3 2" xfId="330" xr:uid="{00000000-0005-0000-0000-000049010000}"/>
    <cellStyle name="Accent3 3" xfId="331" xr:uid="{00000000-0005-0000-0000-00004A010000}"/>
    <cellStyle name="Accent3 4" xfId="332" xr:uid="{00000000-0005-0000-0000-00004B010000}"/>
    <cellStyle name="Accent3 5" xfId="333" xr:uid="{00000000-0005-0000-0000-00004C010000}"/>
    <cellStyle name="Accent3 6" xfId="334" xr:uid="{00000000-0005-0000-0000-00004D010000}"/>
    <cellStyle name="Accent3 7" xfId="335" xr:uid="{00000000-0005-0000-0000-00004E010000}"/>
    <cellStyle name="Accent3 8" xfId="336" xr:uid="{00000000-0005-0000-0000-00004F010000}"/>
    <cellStyle name="Accent3 9" xfId="337" xr:uid="{00000000-0005-0000-0000-000050010000}"/>
    <cellStyle name="Accent4 10" xfId="338" xr:uid="{00000000-0005-0000-0000-000051010000}"/>
    <cellStyle name="Accent4 11" xfId="339" xr:uid="{00000000-0005-0000-0000-000052010000}"/>
    <cellStyle name="Accent4 12" xfId="340" xr:uid="{00000000-0005-0000-0000-000053010000}"/>
    <cellStyle name="Accent4 13" xfId="341" xr:uid="{00000000-0005-0000-0000-000054010000}"/>
    <cellStyle name="Accent4 14" xfId="342" xr:uid="{00000000-0005-0000-0000-000055010000}"/>
    <cellStyle name="Accent4 15" xfId="343" xr:uid="{00000000-0005-0000-0000-000056010000}"/>
    <cellStyle name="Accent4 16" xfId="344" xr:uid="{00000000-0005-0000-0000-000057010000}"/>
    <cellStyle name="Accent4 17" xfId="345" xr:uid="{00000000-0005-0000-0000-000058010000}"/>
    <cellStyle name="Accent4 2" xfId="346" xr:uid="{00000000-0005-0000-0000-000059010000}"/>
    <cellStyle name="Accent4 3" xfId="347" xr:uid="{00000000-0005-0000-0000-00005A010000}"/>
    <cellStyle name="Accent4 4" xfId="348" xr:uid="{00000000-0005-0000-0000-00005B010000}"/>
    <cellStyle name="Accent4 5" xfId="349" xr:uid="{00000000-0005-0000-0000-00005C010000}"/>
    <cellStyle name="Accent4 6" xfId="350" xr:uid="{00000000-0005-0000-0000-00005D010000}"/>
    <cellStyle name="Accent4 7" xfId="351" xr:uid="{00000000-0005-0000-0000-00005E010000}"/>
    <cellStyle name="Accent4 8" xfId="352" xr:uid="{00000000-0005-0000-0000-00005F010000}"/>
    <cellStyle name="Accent4 9" xfId="353" xr:uid="{00000000-0005-0000-0000-000060010000}"/>
    <cellStyle name="Accent5 10" xfId="354" xr:uid="{00000000-0005-0000-0000-000061010000}"/>
    <cellStyle name="Accent5 11" xfId="355" xr:uid="{00000000-0005-0000-0000-000062010000}"/>
    <cellStyle name="Accent5 12" xfId="356" xr:uid="{00000000-0005-0000-0000-000063010000}"/>
    <cellStyle name="Accent5 13" xfId="357" xr:uid="{00000000-0005-0000-0000-000064010000}"/>
    <cellStyle name="Accent5 14" xfId="358" xr:uid="{00000000-0005-0000-0000-000065010000}"/>
    <cellStyle name="Accent5 15" xfId="359" xr:uid="{00000000-0005-0000-0000-000066010000}"/>
    <cellStyle name="Accent5 16" xfId="360" xr:uid="{00000000-0005-0000-0000-000067010000}"/>
    <cellStyle name="Accent5 17" xfId="361" xr:uid="{00000000-0005-0000-0000-000068010000}"/>
    <cellStyle name="Accent5 2" xfId="362" xr:uid="{00000000-0005-0000-0000-000069010000}"/>
    <cellStyle name="Accent5 3" xfId="363" xr:uid="{00000000-0005-0000-0000-00006A010000}"/>
    <cellStyle name="Accent5 4" xfId="364" xr:uid="{00000000-0005-0000-0000-00006B010000}"/>
    <cellStyle name="Accent5 5" xfId="365" xr:uid="{00000000-0005-0000-0000-00006C010000}"/>
    <cellStyle name="Accent5 6" xfId="366" xr:uid="{00000000-0005-0000-0000-00006D010000}"/>
    <cellStyle name="Accent5 7" xfId="367" xr:uid="{00000000-0005-0000-0000-00006E010000}"/>
    <cellStyle name="Accent5 8" xfId="368" xr:uid="{00000000-0005-0000-0000-00006F010000}"/>
    <cellStyle name="Accent5 9" xfId="369" xr:uid="{00000000-0005-0000-0000-000070010000}"/>
    <cellStyle name="Accent6 10" xfId="370" xr:uid="{00000000-0005-0000-0000-000071010000}"/>
    <cellStyle name="Accent6 11" xfId="371" xr:uid="{00000000-0005-0000-0000-000072010000}"/>
    <cellStyle name="Accent6 12" xfId="372" xr:uid="{00000000-0005-0000-0000-000073010000}"/>
    <cellStyle name="Accent6 13" xfId="373" xr:uid="{00000000-0005-0000-0000-000074010000}"/>
    <cellStyle name="Accent6 14" xfId="374" xr:uid="{00000000-0005-0000-0000-000075010000}"/>
    <cellStyle name="Accent6 15" xfId="375" xr:uid="{00000000-0005-0000-0000-000076010000}"/>
    <cellStyle name="Accent6 16" xfId="376" xr:uid="{00000000-0005-0000-0000-000077010000}"/>
    <cellStyle name="Accent6 17" xfId="377" xr:uid="{00000000-0005-0000-0000-000078010000}"/>
    <cellStyle name="Accent6 2" xfId="378" xr:uid="{00000000-0005-0000-0000-000079010000}"/>
    <cellStyle name="Accent6 3" xfId="379" xr:uid="{00000000-0005-0000-0000-00007A010000}"/>
    <cellStyle name="Accent6 4" xfId="380" xr:uid="{00000000-0005-0000-0000-00007B010000}"/>
    <cellStyle name="Accent6 5" xfId="381" xr:uid="{00000000-0005-0000-0000-00007C010000}"/>
    <cellStyle name="Accent6 6" xfId="382" xr:uid="{00000000-0005-0000-0000-00007D010000}"/>
    <cellStyle name="Accent6 7" xfId="383" xr:uid="{00000000-0005-0000-0000-00007E010000}"/>
    <cellStyle name="Accent6 8" xfId="384" xr:uid="{00000000-0005-0000-0000-00007F010000}"/>
    <cellStyle name="Accent6 9" xfId="385" xr:uid="{00000000-0005-0000-0000-000080010000}"/>
    <cellStyle name="Bad 10" xfId="386" xr:uid="{00000000-0005-0000-0000-000081010000}"/>
    <cellStyle name="Bad 11" xfId="387" xr:uid="{00000000-0005-0000-0000-000082010000}"/>
    <cellStyle name="Bad 12" xfId="388" xr:uid="{00000000-0005-0000-0000-000083010000}"/>
    <cellStyle name="Bad 13" xfId="389" xr:uid="{00000000-0005-0000-0000-000084010000}"/>
    <cellStyle name="Bad 14" xfId="390" xr:uid="{00000000-0005-0000-0000-000085010000}"/>
    <cellStyle name="Bad 15" xfId="391" xr:uid="{00000000-0005-0000-0000-000086010000}"/>
    <cellStyle name="Bad 16" xfId="392" xr:uid="{00000000-0005-0000-0000-000087010000}"/>
    <cellStyle name="Bad 17" xfId="393" xr:uid="{00000000-0005-0000-0000-000088010000}"/>
    <cellStyle name="Bad 2" xfId="394" xr:uid="{00000000-0005-0000-0000-000089010000}"/>
    <cellStyle name="Bad 3" xfId="395" xr:uid="{00000000-0005-0000-0000-00008A010000}"/>
    <cellStyle name="Bad 4" xfId="396" xr:uid="{00000000-0005-0000-0000-00008B010000}"/>
    <cellStyle name="Bad 5" xfId="397" xr:uid="{00000000-0005-0000-0000-00008C010000}"/>
    <cellStyle name="Bad 6" xfId="398" xr:uid="{00000000-0005-0000-0000-00008D010000}"/>
    <cellStyle name="Bad 7" xfId="399" xr:uid="{00000000-0005-0000-0000-00008E010000}"/>
    <cellStyle name="Bad 8" xfId="400" xr:uid="{00000000-0005-0000-0000-00008F010000}"/>
    <cellStyle name="Bad 9" xfId="401" xr:uid="{00000000-0005-0000-0000-000090010000}"/>
    <cellStyle name="Calculation 10" xfId="402" xr:uid="{00000000-0005-0000-0000-000091010000}"/>
    <cellStyle name="Calculation 11" xfId="403" xr:uid="{00000000-0005-0000-0000-000092010000}"/>
    <cellStyle name="Calculation 12" xfId="404" xr:uid="{00000000-0005-0000-0000-000093010000}"/>
    <cellStyle name="Calculation 13" xfId="405" xr:uid="{00000000-0005-0000-0000-000094010000}"/>
    <cellStyle name="Calculation 14" xfId="406" xr:uid="{00000000-0005-0000-0000-000095010000}"/>
    <cellStyle name="Calculation 15" xfId="407" xr:uid="{00000000-0005-0000-0000-000096010000}"/>
    <cellStyle name="Calculation 16" xfId="408" xr:uid="{00000000-0005-0000-0000-000097010000}"/>
    <cellStyle name="Calculation 17" xfId="409" xr:uid="{00000000-0005-0000-0000-000098010000}"/>
    <cellStyle name="Calculation 2" xfId="410" xr:uid="{00000000-0005-0000-0000-000099010000}"/>
    <cellStyle name="Calculation 3" xfId="411" xr:uid="{00000000-0005-0000-0000-00009A010000}"/>
    <cellStyle name="Calculation 4" xfId="412" xr:uid="{00000000-0005-0000-0000-00009B010000}"/>
    <cellStyle name="Calculation 5" xfId="413" xr:uid="{00000000-0005-0000-0000-00009C010000}"/>
    <cellStyle name="Calculation 6" xfId="414" xr:uid="{00000000-0005-0000-0000-00009D010000}"/>
    <cellStyle name="Calculation 7" xfId="415" xr:uid="{00000000-0005-0000-0000-00009E010000}"/>
    <cellStyle name="Calculation 8" xfId="416" xr:uid="{00000000-0005-0000-0000-00009F010000}"/>
    <cellStyle name="Calculation 9" xfId="417" xr:uid="{00000000-0005-0000-0000-0000A0010000}"/>
    <cellStyle name="Check Cell 10" xfId="418" xr:uid="{00000000-0005-0000-0000-0000A1010000}"/>
    <cellStyle name="Check Cell 11" xfId="419" xr:uid="{00000000-0005-0000-0000-0000A2010000}"/>
    <cellStyle name="Check Cell 12" xfId="420" xr:uid="{00000000-0005-0000-0000-0000A3010000}"/>
    <cellStyle name="Check Cell 13" xfId="421" xr:uid="{00000000-0005-0000-0000-0000A4010000}"/>
    <cellStyle name="Check Cell 14" xfId="422" xr:uid="{00000000-0005-0000-0000-0000A5010000}"/>
    <cellStyle name="Check Cell 15" xfId="423" xr:uid="{00000000-0005-0000-0000-0000A6010000}"/>
    <cellStyle name="Check Cell 16" xfId="424" xr:uid="{00000000-0005-0000-0000-0000A7010000}"/>
    <cellStyle name="Check Cell 17" xfId="425" xr:uid="{00000000-0005-0000-0000-0000A8010000}"/>
    <cellStyle name="Check Cell 2" xfId="426" xr:uid="{00000000-0005-0000-0000-0000A9010000}"/>
    <cellStyle name="Check Cell 3" xfId="427" xr:uid="{00000000-0005-0000-0000-0000AA010000}"/>
    <cellStyle name="Check Cell 4" xfId="428" xr:uid="{00000000-0005-0000-0000-0000AB010000}"/>
    <cellStyle name="Check Cell 5" xfId="429" xr:uid="{00000000-0005-0000-0000-0000AC010000}"/>
    <cellStyle name="Check Cell 6" xfId="430" xr:uid="{00000000-0005-0000-0000-0000AD010000}"/>
    <cellStyle name="Check Cell 7" xfId="431" xr:uid="{00000000-0005-0000-0000-0000AE010000}"/>
    <cellStyle name="Check Cell 8" xfId="432" xr:uid="{00000000-0005-0000-0000-0000AF010000}"/>
    <cellStyle name="Check Cell 9" xfId="433" xr:uid="{00000000-0005-0000-0000-0000B0010000}"/>
    <cellStyle name="Comma" xfId="434" builtinId="3"/>
    <cellStyle name="Comma 10" xfId="435" xr:uid="{00000000-0005-0000-0000-0000B2010000}"/>
    <cellStyle name="Comma 11" xfId="436" xr:uid="{00000000-0005-0000-0000-0000B3010000}"/>
    <cellStyle name="Comma 12" xfId="437" xr:uid="{00000000-0005-0000-0000-0000B4010000}"/>
    <cellStyle name="Comma 13" xfId="438" xr:uid="{00000000-0005-0000-0000-0000B5010000}"/>
    <cellStyle name="Comma 14" xfId="439" xr:uid="{00000000-0005-0000-0000-0000B6010000}"/>
    <cellStyle name="Comma 15" xfId="440" xr:uid="{00000000-0005-0000-0000-0000B7010000}"/>
    <cellStyle name="Comma 16" xfId="441" xr:uid="{00000000-0005-0000-0000-0000B8010000}"/>
    <cellStyle name="Comma 17" xfId="442" xr:uid="{00000000-0005-0000-0000-0000B9010000}"/>
    <cellStyle name="Comma 18" xfId="443" xr:uid="{00000000-0005-0000-0000-0000BA010000}"/>
    <cellStyle name="Comma 19" xfId="444" xr:uid="{00000000-0005-0000-0000-0000BB010000}"/>
    <cellStyle name="Comma 2" xfId="445" xr:uid="{00000000-0005-0000-0000-0000BC010000}"/>
    <cellStyle name="Comma 2 10" xfId="446" xr:uid="{00000000-0005-0000-0000-0000BD010000}"/>
    <cellStyle name="Comma 2 11" xfId="447" xr:uid="{00000000-0005-0000-0000-0000BE010000}"/>
    <cellStyle name="Comma 2 12" xfId="448" xr:uid="{00000000-0005-0000-0000-0000BF010000}"/>
    <cellStyle name="Comma 2 13" xfId="449" xr:uid="{00000000-0005-0000-0000-0000C0010000}"/>
    <cellStyle name="Comma 2 14" xfId="450" xr:uid="{00000000-0005-0000-0000-0000C1010000}"/>
    <cellStyle name="Comma 2 15" xfId="451" xr:uid="{00000000-0005-0000-0000-0000C2010000}"/>
    <cellStyle name="Comma 2 16" xfId="452" xr:uid="{00000000-0005-0000-0000-0000C3010000}"/>
    <cellStyle name="Comma 2 17" xfId="453" xr:uid="{00000000-0005-0000-0000-0000C4010000}"/>
    <cellStyle name="Comma 2 18" xfId="454" xr:uid="{00000000-0005-0000-0000-0000C5010000}"/>
    <cellStyle name="Comma 2 18 2" xfId="455" xr:uid="{00000000-0005-0000-0000-0000C6010000}"/>
    <cellStyle name="Comma 2 18 3" xfId="456" xr:uid="{00000000-0005-0000-0000-0000C7010000}"/>
    <cellStyle name="Comma 2 19" xfId="457" xr:uid="{00000000-0005-0000-0000-0000C8010000}"/>
    <cellStyle name="Comma 2 2" xfId="458" xr:uid="{00000000-0005-0000-0000-0000C9010000}"/>
    <cellStyle name="Comma 2 20" xfId="459" xr:uid="{00000000-0005-0000-0000-0000CA010000}"/>
    <cellStyle name="Comma 2 21" xfId="460" xr:uid="{00000000-0005-0000-0000-0000CB010000}"/>
    <cellStyle name="Comma 2 22" xfId="869" xr:uid="{00000000-0005-0000-0000-0000CC010000}"/>
    <cellStyle name="Comma 2 3" xfId="461" xr:uid="{00000000-0005-0000-0000-0000CD010000}"/>
    <cellStyle name="Comma 2 4" xfId="462" xr:uid="{00000000-0005-0000-0000-0000CE010000}"/>
    <cellStyle name="Comma 2 5" xfId="463" xr:uid="{00000000-0005-0000-0000-0000CF010000}"/>
    <cellStyle name="Comma 2 6" xfId="464" xr:uid="{00000000-0005-0000-0000-0000D0010000}"/>
    <cellStyle name="Comma 2 7" xfId="465" xr:uid="{00000000-0005-0000-0000-0000D1010000}"/>
    <cellStyle name="Comma 2 8" xfId="466" xr:uid="{00000000-0005-0000-0000-0000D2010000}"/>
    <cellStyle name="Comma 2 9" xfId="467" xr:uid="{00000000-0005-0000-0000-0000D3010000}"/>
    <cellStyle name="Comma 20" xfId="468" xr:uid="{00000000-0005-0000-0000-0000D4010000}"/>
    <cellStyle name="Comma 21" xfId="469" xr:uid="{00000000-0005-0000-0000-0000D5010000}"/>
    <cellStyle name="Comma 22" xfId="470" xr:uid="{00000000-0005-0000-0000-0000D6010000}"/>
    <cellStyle name="Comma 23" xfId="872" xr:uid="{00000000-0005-0000-0000-0000D7010000}"/>
    <cellStyle name="Comma 3" xfId="471" xr:uid="{00000000-0005-0000-0000-0000D8010000}"/>
    <cellStyle name="Comma 3 2" xfId="472" xr:uid="{00000000-0005-0000-0000-0000D9010000}"/>
    <cellStyle name="Comma 4" xfId="473" xr:uid="{00000000-0005-0000-0000-0000DA010000}"/>
    <cellStyle name="Comma 5" xfId="474" xr:uid="{00000000-0005-0000-0000-0000DB010000}"/>
    <cellStyle name="Comma 5 2" xfId="475" xr:uid="{00000000-0005-0000-0000-0000DC010000}"/>
    <cellStyle name="Comma 6" xfId="476" xr:uid="{00000000-0005-0000-0000-0000DD010000}"/>
    <cellStyle name="Comma 7" xfId="477" xr:uid="{00000000-0005-0000-0000-0000DE010000}"/>
    <cellStyle name="Comma 8" xfId="478" xr:uid="{00000000-0005-0000-0000-0000DF010000}"/>
    <cellStyle name="Comma 9" xfId="479" xr:uid="{00000000-0005-0000-0000-0000E0010000}"/>
    <cellStyle name="comma zerodec" xfId="480" xr:uid="{00000000-0005-0000-0000-0000E1010000}"/>
    <cellStyle name="Comma_IPP-SPP ไฟสำรอง" xfId="481" xr:uid="{00000000-0005-0000-0000-0000E2010000}"/>
    <cellStyle name="Currency1" xfId="482" xr:uid="{00000000-0005-0000-0000-0000E3010000}"/>
    <cellStyle name="Days" xfId="483" xr:uid="{00000000-0005-0000-0000-0000E4010000}"/>
    <cellStyle name="Dollar (zero dec)" xfId="484" xr:uid="{00000000-0005-0000-0000-0000E5010000}"/>
    <cellStyle name="Explanatory Text 10" xfId="485" xr:uid="{00000000-0005-0000-0000-0000E6010000}"/>
    <cellStyle name="Explanatory Text 11" xfId="486" xr:uid="{00000000-0005-0000-0000-0000E7010000}"/>
    <cellStyle name="Explanatory Text 12" xfId="487" xr:uid="{00000000-0005-0000-0000-0000E8010000}"/>
    <cellStyle name="Explanatory Text 13" xfId="488" xr:uid="{00000000-0005-0000-0000-0000E9010000}"/>
    <cellStyle name="Explanatory Text 14" xfId="489" xr:uid="{00000000-0005-0000-0000-0000EA010000}"/>
    <cellStyle name="Explanatory Text 15" xfId="490" xr:uid="{00000000-0005-0000-0000-0000EB010000}"/>
    <cellStyle name="Explanatory Text 16" xfId="491" xr:uid="{00000000-0005-0000-0000-0000EC010000}"/>
    <cellStyle name="Explanatory Text 17" xfId="492" xr:uid="{00000000-0005-0000-0000-0000ED010000}"/>
    <cellStyle name="Explanatory Text 2" xfId="493" xr:uid="{00000000-0005-0000-0000-0000EE010000}"/>
    <cellStyle name="Explanatory Text 3" xfId="494" xr:uid="{00000000-0005-0000-0000-0000EF010000}"/>
    <cellStyle name="Explanatory Text 4" xfId="495" xr:uid="{00000000-0005-0000-0000-0000F0010000}"/>
    <cellStyle name="Explanatory Text 5" xfId="496" xr:uid="{00000000-0005-0000-0000-0000F1010000}"/>
    <cellStyle name="Explanatory Text 6" xfId="497" xr:uid="{00000000-0005-0000-0000-0000F2010000}"/>
    <cellStyle name="Explanatory Text 7" xfId="498" xr:uid="{00000000-0005-0000-0000-0000F3010000}"/>
    <cellStyle name="Explanatory Text 8" xfId="499" xr:uid="{00000000-0005-0000-0000-0000F4010000}"/>
    <cellStyle name="Explanatory Text 9" xfId="500" xr:uid="{00000000-0005-0000-0000-0000F5010000}"/>
    <cellStyle name="Good 10" xfId="501" xr:uid="{00000000-0005-0000-0000-0000F6010000}"/>
    <cellStyle name="Good 11" xfId="502" xr:uid="{00000000-0005-0000-0000-0000F7010000}"/>
    <cellStyle name="Good 12" xfId="503" xr:uid="{00000000-0005-0000-0000-0000F8010000}"/>
    <cellStyle name="Good 13" xfId="504" xr:uid="{00000000-0005-0000-0000-0000F9010000}"/>
    <cellStyle name="Good 14" xfId="505" xr:uid="{00000000-0005-0000-0000-0000FA010000}"/>
    <cellStyle name="Good 15" xfId="506" xr:uid="{00000000-0005-0000-0000-0000FB010000}"/>
    <cellStyle name="Good 16" xfId="507" xr:uid="{00000000-0005-0000-0000-0000FC010000}"/>
    <cellStyle name="Good 17" xfId="508" xr:uid="{00000000-0005-0000-0000-0000FD010000}"/>
    <cellStyle name="Good 2" xfId="509" xr:uid="{00000000-0005-0000-0000-0000FE010000}"/>
    <cellStyle name="Good 3" xfId="510" xr:uid="{00000000-0005-0000-0000-0000FF010000}"/>
    <cellStyle name="Good 4" xfId="511" xr:uid="{00000000-0005-0000-0000-000000020000}"/>
    <cellStyle name="Good 5" xfId="512" xr:uid="{00000000-0005-0000-0000-000001020000}"/>
    <cellStyle name="Good 6" xfId="513" xr:uid="{00000000-0005-0000-0000-000002020000}"/>
    <cellStyle name="Good 7" xfId="514" xr:uid="{00000000-0005-0000-0000-000003020000}"/>
    <cellStyle name="Good 8" xfId="515" xr:uid="{00000000-0005-0000-0000-000004020000}"/>
    <cellStyle name="Good 9" xfId="516" xr:uid="{00000000-0005-0000-0000-000005020000}"/>
    <cellStyle name="Head1" xfId="517" xr:uid="{00000000-0005-0000-0000-000006020000}"/>
    <cellStyle name="Head2" xfId="518" xr:uid="{00000000-0005-0000-0000-000007020000}"/>
    <cellStyle name="Header1" xfId="519" xr:uid="{00000000-0005-0000-0000-000008020000}"/>
    <cellStyle name="Header2" xfId="520" xr:uid="{00000000-0005-0000-0000-000009020000}"/>
    <cellStyle name="Heading" xfId="521" xr:uid="{00000000-0005-0000-0000-00000A020000}"/>
    <cellStyle name="Heading 1 10" xfId="522" xr:uid="{00000000-0005-0000-0000-00000B020000}"/>
    <cellStyle name="Heading 1 11" xfId="523" xr:uid="{00000000-0005-0000-0000-00000C020000}"/>
    <cellStyle name="Heading 1 12" xfId="524" xr:uid="{00000000-0005-0000-0000-00000D020000}"/>
    <cellStyle name="Heading 1 13" xfId="525" xr:uid="{00000000-0005-0000-0000-00000E020000}"/>
    <cellStyle name="Heading 1 14" xfId="526" xr:uid="{00000000-0005-0000-0000-00000F020000}"/>
    <cellStyle name="Heading 1 15" xfId="527" xr:uid="{00000000-0005-0000-0000-000010020000}"/>
    <cellStyle name="Heading 1 16" xfId="528" xr:uid="{00000000-0005-0000-0000-000011020000}"/>
    <cellStyle name="Heading 1 17" xfId="529" xr:uid="{00000000-0005-0000-0000-000012020000}"/>
    <cellStyle name="Heading 1 2" xfId="530" xr:uid="{00000000-0005-0000-0000-000013020000}"/>
    <cellStyle name="Heading 1 3" xfId="531" xr:uid="{00000000-0005-0000-0000-000014020000}"/>
    <cellStyle name="Heading 1 4" xfId="532" xr:uid="{00000000-0005-0000-0000-000015020000}"/>
    <cellStyle name="Heading 1 5" xfId="533" xr:uid="{00000000-0005-0000-0000-000016020000}"/>
    <cellStyle name="Heading 1 6" xfId="534" xr:uid="{00000000-0005-0000-0000-000017020000}"/>
    <cellStyle name="Heading 1 7" xfId="535" xr:uid="{00000000-0005-0000-0000-000018020000}"/>
    <cellStyle name="Heading 1 8" xfId="536" xr:uid="{00000000-0005-0000-0000-000019020000}"/>
    <cellStyle name="Heading 1 9" xfId="537" xr:uid="{00000000-0005-0000-0000-00001A020000}"/>
    <cellStyle name="Heading 2 10" xfId="538" xr:uid="{00000000-0005-0000-0000-00001B020000}"/>
    <cellStyle name="Heading 2 11" xfId="539" xr:uid="{00000000-0005-0000-0000-00001C020000}"/>
    <cellStyle name="Heading 2 12" xfId="540" xr:uid="{00000000-0005-0000-0000-00001D020000}"/>
    <cellStyle name="Heading 2 13" xfId="541" xr:uid="{00000000-0005-0000-0000-00001E020000}"/>
    <cellStyle name="Heading 2 14" xfId="542" xr:uid="{00000000-0005-0000-0000-00001F020000}"/>
    <cellStyle name="Heading 2 15" xfId="543" xr:uid="{00000000-0005-0000-0000-000020020000}"/>
    <cellStyle name="Heading 2 16" xfId="544" xr:uid="{00000000-0005-0000-0000-000021020000}"/>
    <cellStyle name="Heading 2 17" xfId="545" xr:uid="{00000000-0005-0000-0000-000022020000}"/>
    <cellStyle name="Heading 2 2" xfId="546" xr:uid="{00000000-0005-0000-0000-000023020000}"/>
    <cellStyle name="Heading 2 3" xfId="547" xr:uid="{00000000-0005-0000-0000-000024020000}"/>
    <cellStyle name="Heading 2 4" xfId="548" xr:uid="{00000000-0005-0000-0000-000025020000}"/>
    <cellStyle name="Heading 2 5" xfId="549" xr:uid="{00000000-0005-0000-0000-000026020000}"/>
    <cellStyle name="Heading 2 6" xfId="550" xr:uid="{00000000-0005-0000-0000-000027020000}"/>
    <cellStyle name="Heading 2 7" xfId="551" xr:uid="{00000000-0005-0000-0000-000028020000}"/>
    <cellStyle name="Heading 2 8" xfId="552" xr:uid="{00000000-0005-0000-0000-000029020000}"/>
    <cellStyle name="Heading 2 9" xfId="553" xr:uid="{00000000-0005-0000-0000-00002A020000}"/>
    <cellStyle name="Heading 3 10" xfId="554" xr:uid="{00000000-0005-0000-0000-00002B020000}"/>
    <cellStyle name="Heading 3 11" xfId="555" xr:uid="{00000000-0005-0000-0000-00002C020000}"/>
    <cellStyle name="Heading 3 12" xfId="556" xr:uid="{00000000-0005-0000-0000-00002D020000}"/>
    <cellStyle name="Heading 3 13" xfId="557" xr:uid="{00000000-0005-0000-0000-00002E020000}"/>
    <cellStyle name="Heading 3 14" xfId="558" xr:uid="{00000000-0005-0000-0000-00002F020000}"/>
    <cellStyle name="Heading 3 15" xfId="559" xr:uid="{00000000-0005-0000-0000-000030020000}"/>
    <cellStyle name="Heading 3 16" xfId="560" xr:uid="{00000000-0005-0000-0000-000031020000}"/>
    <cellStyle name="Heading 3 17" xfId="561" xr:uid="{00000000-0005-0000-0000-000032020000}"/>
    <cellStyle name="Heading 3 2" xfId="562" xr:uid="{00000000-0005-0000-0000-000033020000}"/>
    <cellStyle name="Heading 3 3" xfId="563" xr:uid="{00000000-0005-0000-0000-000034020000}"/>
    <cellStyle name="Heading 3 4" xfId="564" xr:uid="{00000000-0005-0000-0000-000035020000}"/>
    <cellStyle name="Heading 3 5" xfId="565" xr:uid="{00000000-0005-0000-0000-000036020000}"/>
    <cellStyle name="Heading 3 6" xfId="566" xr:uid="{00000000-0005-0000-0000-000037020000}"/>
    <cellStyle name="Heading 3 7" xfId="567" xr:uid="{00000000-0005-0000-0000-000038020000}"/>
    <cellStyle name="Heading 3 8" xfId="568" xr:uid="{00000000-0005-0000-0000-000039020000}"/>
    <cellStyle name="Heading 3 9" xfId="569" xr:uid="{00000000-0005-0000-0000-00003A020000}"/>
    <cellStyle name="Heading 4 10" xfId="570" xr:uid="{00000000-0005-0000-0000-00003B020000}"/>
    <cellStyle name="Heading 4 11" xfId="571" xr:uid="{00000000-0005-0000-0000-00003C020000}"/>
    <cellStyle name="Heading 4 12" xfId="572" xr:uid="{00000000-0005-0000-0000-00003D020000}"/>
    <cellStyle name="Heading 4 13" xfId="573" xr:uid="{00000000-0005-0000-0000-00003E020000}"/>
    <cellStyle name="Heading 4 14" xfId="574" xr:uid="{00000000-0005-0000-0000-00003F020000}"/>
    <cellStyle name="Heading 4 15" xfId="575" xr:uid="{00000000-0005-0000-0000-000040020000}"/>
    <cellStyle name="Heading 4 16" xfId="576" xr:uid="{00000000-0005-0000-0000-000041020000}"/>
    <cellStyle name="Heading 4 17" xfId="577" xr:uid="{00000000-0005-0000-0000-000042020000}"/>
    <cellStyle name="Heading 4 2" xfId="578" xr:uid="{00000000-0005-0000-0000-000043020000}"/>
    <cellStyle name="Heading 4 3" xfId="579" xr:uid="{00000000-0005-0000-0000-000044020000}"/>
    <cellStyle name="Heading 4 4" xfId="580" xr:uid="{00000000-0005-0000-0000-000045020000}"/>
    <cellStyle name="Heading 4 5" xfId="581" xr:uid="{00000000-0005-0000-0000-000046020000}"/>
    <cellStyle name="Heading 4 6" xfId="582" xr:uid="{00000000-0005-0000-0000-000047020000}"/>
    <cellStyle name="Heading 4 7" xfId="583" xr:uid="{00000000-0005-0000-0000-000048020000}"/>
    <cellStyle name="Heading 4 8" xfId="584" xr:uid="{00000000-0005-0000-0000-000049020000}"/>
    <cellStyle name="Heading 4 9" xfId="585" xr:uid="{00000000-0005-0000-0000-00004A020000}"/>
    <cellStyle name="Hyperlink" xfId="875" builtinId="8"/>
    <cellStyle name="Hyperlink 2" xfId="586" xr:uid="{00000000-0005-0000-0000-00004C020000}"/>
    <cellStyle name="Input 10" xfId="587" xr:uid="{00000000-0005-0000-0000-00004D020000}"/>
    <cellStyle name="Input 11" xfId="588" xr:uid="{00000000-0005-0000-0000-00004E020000}"/>
    <cellStyle name="Input 12" xfId="589" xr:uid="{00000000-0005-0000-0000-00004F020000}"/>
    <cellStyle name="Input 13" xfId="590" xr:uid="{00000000-0005-0000-0000-000050020000}"/>
    <cellStyle name="Input 14" xfId="591" xr:uid="{00000000-0005-0000-0000-000051020000}"/>
    <cellStyle name="Input 15" xfId="592" xr:uid="{00000000-0005-0000-0000-000052020000}"/>
    <cellStyle name="Input 16" xfId="593" xr:uid="{00000000-0005-0000-0000-000053020000}"/>
    <cellStyle name="Input 17" xfId="594" xr:uid="{00000000-0005-0000-0000-000054020000}"/>
    <cellStyle name="Input 2" xfId="595" xr:uid="{00000000-0005-0000-0000-000055020000}"/>
    <cellStyle name="Input 3" xfId="596" xr:uid="{00000000-0005-0000-0000-000056020000}"/>
    <cellStyle name="Input 4" xfId="597" xr:uid="{00000000-0005-0000-0000-000057020000}"/>
    <cellStyle name="Input 5" xfId="598" xr:uid="{00000000-0005-0000-0000-000058020000}"/>
    <cellStyle name="Input 6" xfId="599" xr:uid="{00000000-0005-0000-0000-000059020000}"/>
    <cellStyle name="Input 7" xfId="600" xr:uid="{00000000-0005-0000-0000-00005A020000}"/>
    <cellStyle name="Input 8" xfId="601" xr:uid="{00000000-0005-0000-0000-00005B020000}"/>
    <cellStyle name="Input 9" xfId="602" xr:uid="{00000000-0005-0000-0000-00005C020000}"/>
    <cellStyle name="Linked Cell 10" xfId="603" xr:uid="{00000000-0005-0000-0000-00005D020000}"/>
    <cellStyle name="Linked Cell 11" xfId="604" xr:uid="{00000000-0005-0000-0000-00005E020000}"/>
    <cellStyle name="Linked Cell 12" xfId="605" xr:uid="{00000000-0005-0000-0000-00005F020000}"/>
    <cellStyle name="Linked Cell 13" xfId="606" xr:uid="{00000000-0005-0000-0000-000060020000}"/>
    <cellStyle name="Linked Cell 14" xfId="607" xr:uid="{00000000-0005-0000-0000-000061020000}"/>
    <cellStyle name="Linked Cell 15" xfId="608" xr:uid="{00000000-0005-0000-0000-000062020000}"/>
    <cellStyle name="Linked Cell 16" xfId="609" xr:uid="{00000000-0005-0000-0000-000063020000}"/>
    <cellStyle name="Linked Cell 17" xfId="610" xr:uid="{00000000-0005-0000-0000-000064020000}"/>
    <cellStyle name="Linked Cell 2" xfId="611" xr:uid="{00000000-0005-0000-0000-000065020000}"/>
    <cellStyle name="Linked Cell 3" xfId="612" xr:uid="{00000000-0005-0000-0000-000066020000}"/>
    <cellStyle name="Linked Cell 4" xfId="613" xr:uid="{00000000-0005-0000-0000-000067020000}"/>
    <cellStyle name="Linked Cell 5" xfId="614" xr:uid="{00000000-0005-0000-0000-000068020000}"/>
    <cellStyle name="Linked Cell 6" xfId="615" xr:uid="{00000000-0005-0000-0000-000069020000}"/>
    <cellStyle name="Linked Cell 7" xfId="616" xr:uid="{00000000-0005-0000-0000-00006A020000}"/>
    <cellStyle name="Linked Cell 8" xfId="617" xr:uid="{00000000-0005-0000-0000-00006B020000}"/>
    <cellStyle name="Linked Cell 9" xfId="618" xr:uid="{00000000-0005-0000-0000-00006C020000}"/>
    <cellStyle name="ɱ" xfId="619" xr:uid="{00000000-0005-0000-0000-00006D020000}"/>
    <cellStyle name="month" xfId="620" xr:uid="{00000000-0005-0000-0000-00006E020000}"/>
    <cellStyle name="Neutral 10" xfId="621" xr:uid="{00000000-0005-0000-0000-00006F020000}"/>
    <cellStyle name="Neutral 11" xfId="622" xr:uid="{00000000-0005-0000-0000-000070020000}"/>
    <cellStyle name="Neutral 12" xfId="623" xr:uid="{00000000-0005-0000-0000-000071020000}"/>
    <cellStyle name="Neutral 13" xfId="624" xr:uid="{00000000-0005-0000-0000-000072020000}"/>
    <cellStyle name="Neutral 14" xfId="625" xr:uid="{00000000-0005-0000-0000-000073020000}"/>
    <cellStyle name="Neutral 15" xfId="626" xr:uid="{00000000-0005-0000-0000-000074020000}"/>
    <cellStyle name="Neutral 16" xfId="627" xr:uid="{00000000-0005-0000-0000-000075020000}"/>
    <cellStyle name="Neutral 17" xfId="628" xr:uid="{00000000-0005-0000-0000-000076020000}"/>
    <cellStyle name="Neutral 2" xfId="629" xr:uid="{00000000-0005-0000-0000-000077020000}"/>
    <cellStyle name="Neutral 3" xfId="630" xr:uid="{00000000-0005-0000-0000-000078020000}"/>
    <cellStyle name="Neutral 4" xfId="631" xr:uid="{00000000-0005-0000-0000-000079020000}"/>
    <cellStyle name="Neutral 5" xfId="632" xr:uid="{00000000-0005-0000-0000-00007A020000}"/>
    <cellStyle name="Neutral 6" xfId="633" xr:uid="{00000000-0005-0000-0000-00007B020000}"/>
    <cellStyle name="Neutral 7" xfId="634" xr:uid="{00000000-0005-0000-0000-00007C020000}"/>
    <cellStyle name="Neutral 8" xfId="635" xr:uid="{00000000-0005-0000-0000-00007D020000}"/>
    <cellStyle name="Neutral 9" xfId="636" xr:uid="{00000000-0005-0000-0000-00007E020000}"/>
    <cellStyle name="Normal" xfId="0" builtinId="0"/>
    <cellStyle name="Normal 10" xfId="637" xr:uid="{00000000-0005-0000-0000-000080020000}"/>
    <cellStyle name="Normal 11" xfId="638" xr:uid="{00000000-0005-0000-0000-000081020000}"/>
    <cellStyle name="Normal 12" xfId="639" xr:uid="{00000000-0005-0000-0000-000082020000}"/>
    <cellStyle name="Normal 13" xfId="640" xr:uid="{00000000-0005-0000-0000-000083020000}"/>
    <cellStyle name="Normal 14" xfId="641" xr:uid="{00000000-0005-0000-0000-000084020000}"/>
    <cellStyle name="Normal 15" xfId="642" xr:uid="{00000000-0005-0000-0000-000085020000}"/>
    <cellStyle name="Normal 15 2" xfId="643" xr:uid="{00000000-0005-0000-0000-000086020000}"/>
    <cellStyle name="Normal 16" xfId="644" xr:uid="{00000000-0005-0000-0000-000087020000}"/>
    <cellStyle name="Normal 16 2" xfId="645" xr:uid="{00000000-0005-0000-0000-000088020000}"/>
    <cellStyle name="Normal 16_IPP-SPP ไฟสำรอง" xfId="646" xr:uid="{00000000-0005-0000-0000-000089020000}"/>
    <cellStyle name="Normal 17" xfId="647" xr:uid="{00000000-0005-0000-0000-00008A020000}"/>
    <cellStyle name="Normal 18" xfId="648" xr:uid="{00000000-0005-0000-0000-00008B020000}"/>
    <cellStyle name="Normal 19" xfId="649" xr:uid="{00000000-0005-0000-0000-00008C020000}"/>
    <cellStyle name="Normal 19 2" xfId="650" xr:uid="{00000000-0005-0000-0000-00008D020000}"/>
    <cellStyle name="Normal 2" xfId="651" xr:uid="{00000000-0005-0000-0000-00008E020000}"/>
    <cellStyle name="Normal 2 10" xfId="652" xr:uid="{00000000-0005-0000-0000-00008F020000}"/>
    <cellStyle name="Normal 2 11" xfId="653" xr:uid="{00000000-0005-0000-0000-000090020000}"/>
    <cellStyle name="Normal 2 12" xfId="654" xr:uid="{00000000-0005-0000-0000-000091020000}"/>
    <cellStyle name="Normal 2 13" xfId="655" xr:uid="{00000000-0005-0000-0000-000092020000}"/>
    <cellStyle name="Normal 2 14" xfId="656" xr:uid="{00000000-0005-0000-0000-000093020000}"/>
    <cellStyle name="Normal 2 15" xfId="657" xr:uid="{00000000-0005-0000-0000-000094020000}"/>
    <cellStyle name="Normal 2 16" xfId="658" xr:uid="{00000000-0005-0000-0000-000095020000}"/>
    <cellStyle name="Normal 2 17" xfId="659" xr:uid="{00000000-0005-0000-0000-000096020000}"/>
    <cellStyle name="Normal 2 18" xfId="660" xr:uid="{00000000-0005-0000-0000-000097020000}"/>
    <cellStyle name="Normal 2 18 2" xfId="661" xr:uid="{00000000-0005-0000-0000-000098020000}"/>
    <cellStyle name="Normal 2 18 3" xfId="662" xr:uid="{00000000-0005-0000-0000-000099020000}"/>
    <cellStyle name="Normal 2 19" xfId="663" xr:uid="{00000000-0005-0000-0000-00009A020000}"/>
    <cellStyle name="Normal 2 2" xfId="664" xr:uid="{00000000-0005-0000-0000-00009B020000}"/>
    <cellStyle name="Normal 2 20" xfId="665" xr:uid="{00000000-0005-0000-0000-00009C020000}"/>
    <cellStyle name="Normal 2 21" xfId="666" xr:uid="{00000000-0005-0000-0000-00009D020000}"/>
    <cellStyle name="Normal 2 3" xfId="667" xr:uid="{00000000-0005-0000-0000-00009E020000}"/>
    <cellStyle name="Normal 2 4" xfId="668" xr:uid="{00000000-0005-0000-0000-00009F020000}"/>
    <cellStyle name="Normal 2 5" xfId="669" xr:uid="{00000000-0005-0000-0000-0000A0020000}"/>
    <cellStyle name="Normal 2 6" xfId="670" xr:uid="{00000000-0005-0000-0000-0000A1020000}"/>
    <cellStyle name="Normal 2 7" xfId="671" xr:uid="{00000000-0005-0000-0000-0000A2020000}"/>
    <cellStyle name="Normal 2 8" xfId="672" xr:uid="{00000000-0005-0000-0000-0000A3020000}"/>
    <cellStyle name="Normal 2 9" xfId="673" xr:uid="{00000000-0005-0000-0000-0000A4020000}"/>
    <cellStyle name="Normal 2_DCs load profile" xfId="674" xr:uid="{00000000-0005-0000-0000-0000A5020000}"/>
    <cellStyle name="Normal 20" xfId="675" xr:uid="{00000000-0005-0000-0000-0000A6020000}"/>
    <cellStyle name="Normal 21" xfId="676" xr:uid="{00000000-0005-0000-0000-0000A7020000}"/>
    <cellStyle name="Normal 22" xfId="677" xr:uid="{00000000-0005-0000-0000-0000A8020000}"/>
    <cellStyle name="Normal 23" xfId="678" xr:uid="{00000000-0005-0000-0000-0000A9020000}"/>
    <cellStyle name="Normal 24" xfId="679" xr:uid="{00000000-0005-0000-0000-0000AA020000}"/>
    <cellStyle name="Normal 24 2" xfId="680" xr:uid="{00000000-0005-0000-0000-0000AB020000}"/>
    <cellStyle name="Normal 25" xfId="681" xr:uid="{00000000-0005-0000-0000-0000AC020000}"/>
    <cellStyle name="Normal 26" xfId="682" xr:uid="{00000000-0005-0000-0000-0000AD020000}"/>
    <cellStyle name="Normal 27" xfId="683" xr:uid="{00000000-0005-0000-0000-0000AE020000}"/>
    <cellStyle name="Normal 27 2" xfId="684" xr:uid="{00000000-0005-0000-0000-0000AF020000}"/>
    <cellStyle name="Normal 28" xfId="685" xr:uid="{00000000-0005-0000-0000-0000B0020000}"/>
    <cellStyle name="Normal 29" xfId="686" xr:uid="{00000000-0005-0000-0000-0000B1020000}"/>
    <cellStyle name="Normal 3" xfId="687" xr:uid="{00000000-0005-0000-0000-0000B2020000}"/>
    <cellStyle name="Normal 3 10" xfId="688" xr:uid="{00000000-0005-0000-0000-0000B3020000}"/>
    <cellStyle name="Normal 3 11" xfId="689" xr:uid="{00000000-0005-0000-0000-0000B4020000}"/>
    <cellStyle name="Normal 3 12" xfId="690" xr:uid="{00000000-0005-0000-0000-0000B5020000}"/>
    <cellStyle name="Normal 3 13" xfId="691" xr:uid="{00000000-0005-0000-0000-0000B6020000}"/>
    <cellStyle name="Normal 3 2" xfId="692" xr:uid="{00000000-0005-0000-0000-0000B7020000}"/>
    <cellStyle name="Normal 3 2 10" xfId="693" xr:uid="{00000000-0005-0000-0000-0000B8020000}"/>
    <cellStyle name="Normal 3 2 11" xfId="694" xr:uid="{00000000-0005-0000-0000-0000B9020000}"/>
    <cellStyle name="Normal 3 2 11 2" xfId="695" xr:uid="{00000000-0005-0000-0000-0000BA020000}"/>
    <cellStyle name="Normal 3 2 12" xfId="696" xr:uid="{00000000-0005-0000-0000-0000BB020000}"/>
    <cellStyle name="Normal 3 2 13" xfId="697" xr:uid="{00000000-0005-0000-0000-0000BC020000}"/>
    <cellStyle name="Normal 3 2 13 2" xfId="698" xr:uid="{00000000-0005-0000-0000-0000BD020000}"/>
    <cellStyle name="Normal 3 2 2" xfId="699" xr:uid="{00000000-0005-0000-0000-0000BE020000}"/>
    <cellStyle name="Normal 3 2 2 2" xfId="700" xr:uid="{00000000-0005-0000-0000-0000BF020000}"/>
    <cellStyle name="Normal 3 2 2 2 2" xfId="701" xr:uid="{00000000-0005-0000-0000-0000C0020000}"/>
    <cellStyle name="Normal 3 2 2 2 2 2" xfId="702" xr:uid="{00000000-0005-0000-0000-0000C1020000}"/>
    <cellStyle name="Normal 3 2 2 2 3" xfId="703" xr:uid="{00000000-0005-0000-0000-0000C2020000}"/>
    <cellStyle name="Normal 3 2 2 3" xfId="704" xr:uid="{00000000-0005-0000-0000-0000C3020000}"/>
    <cellStyle name="Normal 3 2 2 4" xfId="705" xr:uid="{00000000-0005-0000-0000-0000C4020000}"/>
    <cellStyle name="Normal 3 2 2 5" xfId="706" xr:uid="{00000000-0005-0000-0000-0000C5020000}"/>
    <cellStyle name="Normal 3 2 2 6" xfId="707" xr:uid="{00000000-0005-0000-0000-0000C6020000}"/>
    <cellStyle name="Normal 3 2 2 7" xfId="708" xr:uid="{00000000-0005-0000-0000-0000C7020000}"/>
    <cellStyle name="Normal 3 2 2 7 2" xfId="709" xr:uid="{00000000-0005-0000-0000-0000C8020000}"/>
    <cellStyle name="Normal 3 2 3" xfId="710" xr:uid="{00000000-0005-0000-0000-0000C9020000}"/>
    <cellStyle name="Normal 3 2 4" xfId="711" xr:uid="{00000000-0005-0000-0000-0000CA020000}"/>
    <cellStyle name="Normal 3 2 5" xfId="712" xr:uid="{00000000-0005-0000-0000-0000CB020000}"/>
    <cellStyle name="Normal 3 2 5 2" xfId="713" xr:uid="{00000000-0005-0000-0000-0000CC020000}"/>
    <cellStyle name="Normal 3 2 5 3" xfId="714" xr:uid="{00000000-0005-0000-0000-0000CD020000}"/>
    <cellStyle name="Normal 3 2 5 4" xfId="715" xr:uid="{00000000-0005-0000-0000-0000CE020000}"/>
    <cellStyle name="Normal 3 2 5 5" xfId="716" xr:uid="{00000000-0005-0000-0000-0000CF020000}"/>
    <cellStyle name="Normal 3 2 6" xfId="717" xr:uid="{00000000-0005-0000-0000-0000D0020000}"/>
    <cellStyle name="Normal 3 2 7" xfId="718" xr:uid="{00000000-0005-0000-0000-0000D1020000}"/>
    <cellStyle name="Normal 3 2 7 2" xfId="719" xr:uid="{00000000-0005-0000-0000-0000D2020000}"/>
    <cellStyle name="Normal 3 2 7 3" xfId="720" xr:uid="{00000000-0005-0000-0000-0000D3020000}"/>
    <cellStyle name="Normal 3 2 7 4" xfId="721" xr:uid="{00000000-0005-0000-0000-0000D4020000}"/>
    <cellStyle name="Normal 3 2 8" xfId="722" xr:uid="{00000000-0005-0000-0000-0000D5020000}"/>
    <cellStyle name="Normal 3 2 9" xfId="723" xr:uid="{00000000-0005-0000-0000-0000D6020000}"/>
    <cellStyle name="Normal 3 2 9 2" xfId="724" xr:uid="{00000000-0005-0000-0000-0000D7020000}"/>
    <cellStyle name="Normal 3 2 9 3" xfId="725" xr:uid="{00000000-0005-0000-0000-0000D8020000}"/>
    <cellStyle name="Normal 3 3" xfId="726" xr:uid="{00000000-0005-0000-0000-0000D9020000}"/>
    <cellStyle name="Normal 3 4" xfId="727" xr:uid="{00000000-0005-0000-0000-0000DA020000}"/>
    <cellStyle name="Normal 3 5" xfId="728" xr:uid="{00000000-0005-0000-0000-0000DB020000}"/>
    <cellStyle name="Normal 3 6" xfId="729" xr:uid="{00000000-0005-0000-0000-0000DC020000}"/>
    <cellStyle name="Normal 3 7" xfId="730" xr:uid="{00000000-0005-0000-0000-0000DD020000}"/>
    <cellStyle name="Normal 3 8" xfId="731" xr:uid="{00000000-0005-0000-0000-0000DE020000}"/>
    <cellStyle name="Normal 3 9" xfId="732" xr:uid="{00000000-0005-0000-0000-0000DF020000}"/>
    <cellStyle name="Normal 3_individual_Apr11" xfId="733" xr:uid="{00000000-0005-0000-0000-0000E0020000}"/>
    <cellStyle name="Normal 30" xfId="871" xr:uid="{00000000-0005-0000-0000-0000E1020000}"/>
    <cellStyle name="Normal 30 2" xfId="734" xr:uid="{00000000-0005-0000-0000-0000E2020000}"/>
    <cellStyle name="Normal 30 3" xfId="735" xr:uid="{00000000-0005-0000-0000-0000E3020000}"/>
    <cellStyle name="Normal 30 4" xfId="873" xr:uid="{00000000-0005-0000-0000-0000E4020000}"/>
    <cellStyle name="Normal 30 4 2" xfId="874" xr:uid="{00000000-0005-0000-0000-0000E5020000}"/>
    <cellStyle name="Normal 31" xfId="736" xr:uid="{00000000-0005-0000-0000-0000E6020000}"/>
    <cellStyle name="Normal 34" xfId="737" xr:uid="{00000000-0005-0000-0000-0000E7020000}"/>
    <cellStyle name="Normal 37" xfId="738" xr:uid="{00000000-0005-0000-0000-0000E8020000}"/>
    <cellStyle name="Normal 4" xfId="739" xr:uid="{00000000-0005-0000-0000-0000E9020000}"/>
    <cellStyle name="Normal 4 2" xfId="740" xr:uid="{00000000-0005-0000-0000-0000EA020000}"/>
    <cellStyle name="Normal 4 2 2" xfId="741" xr:uid="{00000000-0005-0000-0000-0000EB020000}"/>
    <cellStyle name="Normal 4 3" xfId="742" xr:uid="{00000000-0005-0000-0000-0000EC020000}"/>
    <cellStyle name="Normal 5" xfId="743" xr:uid="{00000000-0005-0000-0000-0000ED020000}"/>
    <cellStyle name="Normal 5 2" xfId="744" xr:uid="{00000000-0005-0000-0000-0000EE020000}"/>
    <cellStyle name="Normal 5 3" xfId="745" xr:uid="{00000000-0005-0000-0000-0000EF020000}"/>
    <cellStyle name="Normal 5_individual_Apr11" xfId="746" xr:uid="{00000000-0005-0000-0000-0000F0020000}"/>
    <cellStyle name="Normal 6" xfId="747" xr:uid="{00000000-0005-0000-0000-0000F1020000}"/>
    <cellStyle name="Normal 7" xfId="748" xr:uid="{00000000-0005-0000-0000-0000F2020000}"/>
    <cellStyle name="Normal 8" xfId="749" xr:uid="{00000000-0005-0000-0000-0000F3020000}"/>
    <cellStyle name="Normal 9" xfId="750" xr:uid="{00000000-0005-0000-0000-0000F4020000}"/>
    <cellStyle name="Normal_Generation by Region (Actual 2000)" xfId="751" xr:uid="{00000000-0005-0000-0000-0000F5020000}"/>
    <cellStyle name="Normal_IPP-SPP ไฟสำรอง" xfId="752" xr:uid="{00000000-0005-0000-0000-0000F6020000}"/>
    <cellStyle name="Normal_Month_Direct (CY 2004)" xfId="753" xr:uid="{00000000-0005-0000-0000-0000F7020000}"/>
    <cellStyle name="Normal_New Table (ธค 51)" xfId="754" xr:uid="{00000000-0005-0000-0000-0000F8020000}"/>
    <cellStyle name="Note 10" xfId="755" xr:uid="{00000000-0005-0000-0000-0000F9020000}"/>
    <cellStyle name="Note 11" xfId="756" xr:uid="{00000000-0005-0000-0000-0000FA020000}"/>
    <cellStyle name="Note 12" xfId="757" xr:uid="{00000000-0005-0000-0000-0000FB020000}"/>
    <cellStyle name="Note 13" xfId="758" xr:uid="{00000000-0005-0000-0000-0000FC020000}"/>
    <cellStyle name="Note 14" xfId="759" xr:uid="{00000000-0005-0000-0000-0000FD020000}"/>
    <cellStyle name="Note 15" xfId="760" xr:uid="{00000000-0005-0000-0000-0000FE020000}"/>
    <cellStyle name="Note 16" xfId="761" xr:uid="{00000000-0005-0000-0000-0000FF020000}"/>
    <cellStyle name="Note 17" xfId="762" xr:uid="{00000000-0005-0000-0000-000000030000}"/>
    <cellStyle name="Note 2" xfId="763" xr:uid="{00000000-0005-0000-0000-000001030000}"/>
    <cellStyle name="Note 3" xfId="764" xr:uid="{00000000-0005-0000-0000-000002030000}"/>
    <cellStyle name="Note 4" xfId="765" xr:uid="{00000000-0005-0000-0000-000003030000}"/>
    <cellStyle name="Note 5" xfId="766" xr:uid="{00000000-0005-0000-0000-000004030000}"/>
    <cellStyle name="Note 6" xfId="767" xr:uid="{00000000-0005-0000-0000-000005030000}"/>
    <cellStyle name="Note 7" xfId="768" xr:uid="{00000000-0005-0000-0000-000006030000}"/>
    <cellStyle name="Note 8" xfId="769" xr:uid="{00000000-0005-0000-0000-000007030000}"/>
    <cellStyle name="Note 9" xfId="770" xr:uid="{00000000-0005-0000-0000-000008030000}"/>
    <cellStyle name="Output 10" xfId="771" xr:uid="{00000000-0005-0000-0000-000009030000}"/>
    <cellStyle name="Output 11" xfId="772" xr:uid="{00000000-0005-0000-0000-00000A030000}"/>
    <cellStyle name="Output 12" xfId="773" xr:uid="{00000000-0005-0000-0000-00000B030000}"/>
    <cellStyle name="Output 13" xfId="774" xr:uid="{00000000-0005-0000-0000-00000C030000}"/>
    <cellStyle name="Output 14" xfId="775" xr:uid="{00000000-0005-0000-0000-00000D030000}"/>
    <cellStyle name="Output 15" xfId="776" xr:uid="{00000000-0005-0000-0000-00000E030000}"/>
    <cellStyle name="Output 16" xfId="777" xr:uid="{00000000-0005-0000-0000-00000F030000}"/>
    <cellStyle name="Output 17" xfId="778" xr:uid="{00000000-0005-0000-0000-000010030000}"/>
    <cellStyle name="Output 2" xfId="779" xr:uid="{00000000-0005-0000-0000-000011030000}"/>
    <cellStyle name="Output 3" xfId="780" xr:uid="{00000000-0005-0000-0000-000012030000}"/>
    <cellStyle name="Output 4" xfId="781" xr:uid="{00000000-0005-0000-0000-000013030000}"/>
    <cellStyle name="Output 5" xfId="782" xr:uid="{00000000-0005-0000-0000-000014030000}"/>
    <cellStyle name="Output 6" xfId="783" xr:uid="{00000000-0005-0000-0000-000015030000}"/>
    <cellStyle name="Output 7" xfId="784" xr:uid="{00000000-0005-0000-0000-000016030000}"/>
    <cellStyle name="Output 8" xfId="785" xr:uid="{00000000-0005-0000-0000-000017030000}"/>
    <cellStyle name="Output 9" xfId="786" xr:uid="{00000000-0005-0000-0000-000018030000}"/>
    <cellStyle name="PATHEnvVariable֌_x0008_e4" xfId="787" xr:uid="{00000000-0005-0000-0000-000019030000}"/>
    <cellStyle name="Percent" xfId="788" builtinId="5"/>
    <cellStyle name="Percent 2" xfId="789" xr:uid="{00000000-0005-0000-0000-00001B030000}"/>
    <cellStyle name="Percent 2 10" xfId="790" xr:uid="{00000000-0005-0000-0000-00001C030000}"/>
    <cellStyle name="Percent 2 11" xfId="791" xr:uid="{00000000-0005-0000-0000-00001D030000}"/>
    <cellStyle name="Percent 2 12" xfId="792" xr:uid="{00000000-0005-0000-0000-00001E030000}"/>
    <cellStyle name="Percent 2 13" xfId="793" xr:uid="{00000000-0005-0000-0000-00001F030000}"/>
    <cellStyle name="Percent 2 14" xfId="794" xr:uid="{00000000-0005-0000-0000-000020030000}"/>
    <cellStyle name="Percent 2 15" xfId="795" xr:uid="{00000000-0005-0000-0000-000021030000}"/>
    <cellStyle name="Percent 2 16" xfId="796" xr:uid="{00000000-0005-0000-0000-000022030000}"/>
    <cellStyle name="Percent 2 17" xfId="797" xr:uid="{00000000-0005-0000-0000-000023030000}"/>
    <cellStyle name="Percent 2 18" xfId="798" xr:uid="{00000000-0005-0000-0000-000024030000}"/>
    <cellStyle name="Percent 2 2" xfId="799" xr:uid="{00000000-0005-0000-0000-000025030000}"/>
    <cellStyle name="Percent 2 3" xfId="800" xr:uid="{00000000-0005-0000-0000-000026030000}"/>
    <cellStyle name="Percent 2 4" xfId="801" xr:uid="{00000000-0005-0000-0000-000027030000}"/>
    <cellStyle name="Percent 2 5" xfId="802" xr:uid="{00000000-0005-0000-0000-000028030000}"/>
    <cellStyle name="Percent 2 6" xfId="803" xr:uid="{00000000-0005-0000-0000-000029030000}"/>
    <cellStyle name="Percent 2 7" xfId="804" xr:uid="{00000000-0005-0000-0000-00002A030000}"/>
    <cellStyle name="Percent 2 8" xfId="805" xr:uid="{00000000-0005-0000-0000-00002B030000}"/>
    <cellStyle name="Percent 2 9" xfId="806" xr:uid="{00000000-0005-0000-0000-00002C030000}"/>
    <cellStyle name="Percent 3" xfId="807" xr:uid="{00000000-0005-0000-0000-00002D030000}"/>
    <cellStyle name="Percent 4" xfId="808" xr:uid="{00000000-0005-0000-0000-00002E030000}"/>
    <cellStyle name="Percent 5" xfId="870" xr:uid="{00000000-0005-0000-0000-00002F030000}"/>
    <cellStyle name="ProjectPDP" xfId="809" xr:uid="{00000000-0005-0000-0000-000030030000}"/>
    <cellStyle name="Title 10" xfId="810" xr:uid="{00000000-0005-0000-0000-000031030000}"/>
    <cellStyle name="Title 11" xfId="811" xr:uid="{00000000-0005-0000-0000-000032030000}"/>
    <cellStyle name="Title 12" xfId="812" xr:uid="{00000000-0005-0000-0000-000033030000}"/>
    <cellStyle name="Title 13" xfId="813" xr:uid="{00000000-0005-0000-0000-000034030000}"/>
    <cellStyle name="Title 14" xfId="814" xr:uid="{00000000-0005-0000-0000-000035030000}"/>
    <cellStyle name="Title 15" xfId="815" xr:uid="{00000000-0005-0000-0000-000036030000}"/>
    <cellStyle name="Title 16" xfId="816" xr:uid="{00000000-0005-0000-0000-000037030000}"/>
    <cellStyle name="Title 17" xfId="817" xr:uid="{00000000-0005-0000-0000-000038030000}"/>
    <cellStyle name="Title 2" xfId="818" xr:uid="{00000000-0005-0000-0000-000039030000}"/>
    <cellStyle name="Title 3" xfId="819" xr:uid="{00000000-0005-0000-0000-00003A030000}"/>
    <cellStyle name="Title 4" xfId="820" xr:uid="{00000000-0005-0000-0000-00003B030000}"/>
    <cellStyle name="Title 5" xfId="821" xr:uid="{00000000-0005-0000-0000-00003C030000}"/>
    <cellStyle name="Title 6" xfId="822" xr:uid="{00000000-0005-0000-0000-00003D030000}"/>
    <cellStyle name="Title 7" xfId="823" xr:uid="{00000000-0005-0000-0000-00003E030000}"/>
    <cellStyle name="Title 8" xfId="824" xr:uid="{00000000-0005-0000-0000-00003F030000}"/>
    <cellStyle name="Title 9" xfId="825" xr:uid="{00000000-0005-0000-0000-000040030000}"/>
    <cellStyle name="Total 10" xfId="826" xr:uid="{00000000-0005-0000-0000-000041030000}"/>
    <cellStyle name="Total 11" xfId="827" xr:uid="{00000000-0005-0000-0000-000042030000}"/>
    <cellStyle name="Total 12" xfId="828" xr:uid="{00000000-0005-0000-0000-000043030000}"/>
    <cellStyle name="Total 13" xfId="829" xr:uid="{00000000-0005-0000-0000-000044030000}"/>
    <cellStyle name="Total 14" xfId="830" xr:uid="{00000000-0005-0000-0000-000045030000}"/>
    <cellStyle name="Total 15" xfId="831" xr:uid="{00000000-0005-0000-0000-000046030000}"/>
    <cellStyle name="Total 16" xfId="832" xr:uid="{00000000-0005-0000-0000-000047030000}"/>
    <cellStyle name="Total 17" xfId="833" xr:uid="{00000000-0005-0000-0000-000048030000}"/>
    <cellStyle name="Total 2" xfId="834" xr:uid="{00000000-0005-0000-0000-000049030000}"/>
    <cellStyle name="Total 3" xfId="835" xr:uid="{00000000-0005-0000-0000-00004A030000}"/>
    <cellStyle name="Total 4" xfId="836" xr:uid="{00000000-0005-0000-0000-00004B030000}"/>
    <cellStyle name="Total 5" xfId="837" xr:uid="{00000000-0005-0000-0000-00004C030000}"/>
    <cellStyle name="Total 6" xfId="838" xr:uid="{00000000-0005-0000-0000-00004D030000}"/>
    <cellStyle name="Total 7" xfId="839" xr:uid="{00000000-0005-0000-0000-00004E030000}"/>
    <cellStyle name="Total 8" xfId="840" xr:uid="{00000000-0005-0000-0000-00004F030000}"/>
    <cellStyle name="Total 9" xfId="841" xr:uid="{00000000-0005-0000-0000-000050030000}"/>
    <cellStyle name="Warning Text 10" xfId="842" xr:uid="{00000000-0005-0000-0000-000051030000}"/>
    <cellStyle name="Warning Text 11" xfId="843" xr:uid="{00000000-0005-0000-0000-000052030000}"/>
    <cellStyle name="Warning Text 12" xfId="844" xr:uid="{00000000-0005-0000-0000-000053030000}"/>
    <cellStyle name="Warning Text 13" xfId="845" xr:uid="{00000000-0005-0000-0000-000054030000}"/>
    <cellStyle name="Warning Text 14" xfId="846" xr:uid="{00000000-0005-0000-0000-000055030000}"/>
    <cellStyle name="Warning Text 15" xfId="847" xr:uid="{00000000-0005-0000-0000-000056030000}"/>
    <cellStyle name="Warning Text 16" xfId="848" xr:uid="{00000000-0005-0000-0000-000057030000}"/>
    <cellStyle name="Warning Text 17" xfId="849" xr:uid="{00000000-0005-0000-0000-000058030000}"/>
    <cellStyle name="Warning Text 2" xfId="850" xr:uid="{00000000-0005-0000-0000-000059030000}"/>
    <cellStyle name="Warning Text 3" xfId="851" xr:uid="{00000000-0005-0000-0000-00005A030000}"/>
    <cellStyle name="Warning Text 4" xfId="852" xr:uid="{00000000-0005-0000-0000-00005B030000}"/>
    <cellStyle name="Warning Text 5" xfId="853" xr:uid="{00000000-0005-0000-0000-00005C030000}"/>
    <cellStyle name="Warning Text 6" xfId="854" xr:uid="{00000000-0005-0000-0000-00005D030000}"/>
    <cellStyle name="Warning Text 7" xfId="855" xr:uid="{00000000-0005-0000-0000-00005E030000}"/>
    <cellStyle name="Warning Text 8" xfId="856" xr:uid="{00000000-0005-0000-0000-00005F030000}"/>
    <cellStyle name="Warning Text 9" xfId="857" xr:uid="{00000000-0005-0000-0000-000060030000}"/>
    <cellStyle name="Year" xfId="858" xr:uid="{00000000-0005-0000-0000-000061030000}"/>
    <cellStyle name="เครื่องหมายจุลภาค_PEAK42" xfId="859" xr:uid="{00000000-0005-0000-0000-000062030000}"/>
    <cellStyle name="เปอร์เซ็นต์ 2" xfId="868" xr:uid="{00000000-0005-0000-0000-000066030000}"/>
    <cellStyle name="จุลภาค 2" xfId="867" xr:uid="{00000000-0005-0000-0000-000063030000}"/>
    <cellStyle name="น้บะภฒ_95" xfId="860" xr:uid="{00000000-0005-0000-0000-000064030000}"/>
    <cellStyle name="ปกติ 2" xfId="866" xr:uid="{00000000-0005-0000-0000-000065030000}"/>
    <cellStyle name="ฤธถ [0]_95" xfId="861" xr:uid="{00000000-0005-0000-0000-000067030000}"/>
    <cellStyle name="ฤธถ_95" xfId="862" xr:uid="{00000000-0005-0000-0000-000068030000}"/>
    <cellStyle name="ล๋ศญ [0]_95" xfId="863" xr:uid="{00000000-0005-0000-0000-000069030000}"/>
    <cellStyle name="ล๋ศญ_95" xfId="864" xr:uid="{00000000-0005-0000-0000-00006A030000}"/>
    <cellStyle name="วฅมุ_4ฟ๙ฝวภ๛" xfId="865" xr:uid="{00000000-0005-0000-0000-00006B030000}"/>
  </cellStyles>
  <dxfs count="569"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</dxfs>
  <tableStyles count="0" defaultTableStyle="TableStyleMedium9" defaultPivotStyle="PivotStyleLight16"/>
  <colors>
    <mruColors>
      <color rgb="FF99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externalLink" Target="externalLinks/externalLink3.xml"/><Relationship Id="rId18" Type="http://schemas.openxmlformats.org/officeDocument/2006/relationships/externalLink" Target="externalLinks/externalLink8.xml"/><Relationship Id="rId26" Type="http://schemas.openxmlformats.org/officeDocument/2006/relationships/externalLink" Target="externalLinks/externalLink16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1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2.xml"/><Relationship Id="rId17" Type="http://schemas.openxmlformats.org/officeDocument/2006/relationships/externalLink" Target="externalLinks/externalLink7.xml"/><Relationship Id="rId25" Type="http://schemas.openxmlformats.org/officeDocument/2006/relationships/externalLink" Target="externalLinks/externalLink1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6.xml"/><Relationship Id="rId20" Type="http://schemas.openxmlformats.org/officeDocument/2006/relationships/externalLink" Target="externalLinks/externalLink10.xml"/><Relationship Id="rId29" Type="http://schemas.openxmlformats.org/officeDocument/2006/relationships/externalLink" Target="externalLinks/externalLink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24" Type="http://schemas.openxmlformats.org/officeDocument/2006/relationships/externalLink" Target="externalLinks/externalLink14.xml"/><Relationship Id="rId32" Type="http://schemas.openxmlformats.org/officeDocument/2006/relationships/externalLink" Target="externalLinks/externalLink22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5.xml"/><Relationship Id="rId23" Type="http://schemas.openxmlformats.org/officeDocument/2006/relationships/externalLink" Target="externalLinks/externalLink13.xml"/><Relationship Id="rId28" Type="http://schemas.openxmlformats.org/officeDocument/2006/relationships/externalLink" Target="externalLinks/externalLink1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9.xml"/><Relationship Id="rId31" Type="http://schemas.openxmlformats.org/officeDocument/2006/relationships/externalLink" Target="externalLinks/externalLink2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4.xml"/><Relationship Id="rId22" Type="http://schemas.openxmlformats.org/officeDocument/2006/relationships/externalLink" Target="externalLinks/externalLink12.xml"/><Relationship Id="rId27" Type="http://schemas.openxmlformats.org/officeDocument/2006/relationships/externalLink" Target="externalLinks/externalLink17.xml"/><Relationship Id="rId30" Type="http://schemas.openxmlformats.org/officeDocument/2006/relationships/externalLink" Target="externalLinks/externalLink20.xml"/><Relationship Id="rId35" Type="http://schemas.openxmlformats.org/officeDocument/2006/relationships/sharedStrings" Target="sharedStrings.xml"/><Relationship Id="rId8" Type="http://schemas.openxmlformats.org/officeDocument/2006/relationships/worksheet" Target="worksheets/sheet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h-TH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og"/>
            <c:forward val="20"/>
            <c:dispRSqr val="0"/>
            <c:dispEq val="0"/>
          </c:trendline>
          <c:val>
            <c:numRef>
              <c:f>DCs_Mar!$B$25:$W$25</c:f>
              <c:numCache>
                <c:formatCode>#,##0.00_ ;[Red]\-#,##0.00\ ;"-"</c:formatCode>
                <c:ptCount val="22"/>
                <c:pt idx="0">
                  <c:v>164.96600000000001</c:v>
                </c:pt>
                <c:pt idx="1">
                  <c:v>178.65800000000002</c:v>
                </c:pt>
                <c:pt idx="2">
                  <c:v>203.19</c:v>
                </c:pt>
                <c:pt idx="3">
                  <c:v>248.245</c:v>
                </c:pt>
                <c:pt idx="4">
                  <c:v>489.69099999999997</c:v>
                </c:pt>
                <c:pt idx="5">
                  <c:v>582.23900000000003</c:v>
                </c:pt>
                <c:pt idx="6">
                  <c:v>726.88800000000003</c:v>
                </c:pt>
                <c:pt idx="7">
                  <c:v>768.82500000000005</c:v>
                </c:pt>
                <c:pt idx="8">
                  <c:v>1075.5447590000001</c:v>
                </c:pt>
                <c:pt idx="9">
                  <c:v>1032.3420350000001</c:v>
                </c:pt>
                <c:pt idx="10">
                  <c:v>681.72878200000014</c:v>
                </c:pt>
                <c:pt idx="11">
                  <c:v>1135.0019299999999</c:v>
                </c:pt>
                <c:pt idx="12">
                  <c:v>948.69200000000012</c:v>
                </c:pt>
                <c:pt idx="13">
                  <c:v>1216.850402</c:v>
                </c:pt>
                <c:pt idx="14">
                  <c:v>1436.6130000000001</c:v>
                </c:pt>
                <c:pt idx="15">
                  <c:v>569.59443800000008</c:v>
                </c:pt>
                <c:pt idx="16">
                  <c:v>358.62592599999999</c:v>
                </c:pt>
                <c:pt idx="17">
                  <c:v>246.75029499999999</c:v>
                </c:pt>
                <c:pt idx="18">
                  <c:v>1295.1214520000001</c:v>
                </c:pt>
                <c:pt idx="19">
                  <c:v>1361.7043000000001</c:v>
                </c:pt>
                <c:pt idx="20">
                  <c:v>1259.8014410000001</c:v>
                </c:pt>
                <c:pt idx="21">
                  <c:v>829.62298699999997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C8-4098-8BAC-8B1EB635F8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83036319"/>
        <c:axId val="1285862367"/>
      </c:lineChart>
      <c:catAx>
        <c:axId val="13830363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1285862367"/>
        <c:crosses val="autoZero"/>
        <c:auto val="1"/>
        <c:lblAlgn val="ctr"/>
        <c:lblOffset val="100"/>
        <c:noMultiLvlLbl val="0"/>
      </c:catAx>
      <c:valAx>
        <c:axId val="1285862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.00_ ;[Red]\-#,##0.00\ ;&quot;-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13830363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h-TH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emf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emf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296256</xdr:colOff>
      <xdr:row>4</xdr:row>
      <xdr:rowOff>47625</xdr:rowOff>
    </xdr:from>
    <xdr:to>
      <xdr:col>14</xdr:col>
      <xdr:colOff>285750</xdr:colOff>
      <xdr:row>17</xdr:row>
      <xdr:rowOff>183132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B1183EB-7276-4CA5-9ACA-32DCDDA7B1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4224" t="18521" r="35199" b="7766"/>
        <a:stretch/>
      </xdr:blipFill>
      <xdr:spPr>
        <a:xfrm>
          <a:off x="12612081" y="914400"/>
          <a:ext cx="3647094" cy="49456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560615</xdr:colOff>
      <xdr:row>0</xdr:row>
      <xdr:rowOff>161925</xdr:rowOff>
    </xdr:from>
    <xdr:to>
      <xdr:col>18</xdr:col>
      <xdr:colOff>408607</xdr:colOff>
      <xdr:row>17</xdr:row>
      <xdr:rowOff>69500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47440" y="161925"/>
          <a:ext cx="4115192" cy="3336575"/>
        </a:xfrm>
        <a:prstGeom prst="rect">
          <a:avLst/>
        </a:prstGeom>
      </xdr:spPr>
    </xdr:pic>
    <xdr:clientData/>
  </xdr:twoCellAnchor>
  <xdr:twoCellAnchor editAs="oneCell">
    <xdr:from>
      <xdr:col>18</xdr:col>
      <xdr:colOff>436063</xdr:colOff>
      <xdr:row>0</xdr:row>
      <xdr:rowOff>0</xdr:rowOff>
    </xdr:from>
    <xdr:to>
      <xdr:col>20</xdr:col>
      <xdr:colOff>163286</xdr:colOff>
      <xdr:row>8</xdr:row>
      <xdr:rowOff>57609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90088" y="0"/>
          <a:ext cx="946423" cy="1772109"/>
        </a:xfrm>
        <a:prstGeom prst="rect">
          <a:avLst/>
        </a:prstGeom>
      </xdr:spPr>
    </xdr:pic>
    <xdr:clientData/>
  </xdr:twoCellAnchor>
  <xdr:twoCellAnchor editAs="oneCell">
    <xdr:from>
      <xdr:col>18</xdr:col>
      <xdr:colOff>468086</xdr:colOff>
      <xdr:row>9</xdr:row>
      <xdr:rowOff>171450</xdr:rowOff>
    </xdr:from>
    <xdr:to>
      <xdr:col>21</xdr:col>
      <xdr:colOff>308541</xdr:colOff>
      <xdr:row>17</xdr:row>
      <xdr:rowOff>130475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2111" y="2076450"/>
          <a:ext cx="1669255" cy="148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810985</xdr:colOff>
      <xdr:row>13</xdr:row>
      <xdr:rowOff>163285</xdr:rowOff>
    </xdr:from>
    <xdr:to>
      <xdr:col>11</xdr:col>
      <xdr:colOff>533399</xdr:colOff>
      <xdr:row>40</xdr:row>
      <xdr:rowOff>46840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25660" y="2830285"/>
          <a:ext cx="5494564" cy="5027055"/>
        </a:xfrm>
        <a:prstGeom prst="rect">
          <a:avLst/>
        </a:prstGeom>
      </xdr:spPr>
    </xdr:pic>
    <xdr:clientData/>
  </xdr:twoCellAnchor>
  <xdr:twoCellAnchor editAs="oneCell">
    <xdr:from>
      <xdr:col>11</xdr:col>
      <xdr:colOff>512008</xdr:colOff>
      <xdr:row>18</xdr:row>
      <xdr:rowOff>73616</xdr:rowOff>
    </xdr:from>
    <xdr:to>
      <xdr:col>16</xdr:col>
      <xdr:colOff>179294</xdr:colOff>
      <xdr:row>32</xdr:row>
      <xdr:rowOff>70438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1264"/>
        <a:stretch/>
      </xdr:blipFill>
      <xdr:spPr bwMode="auto">
        <a:xfrm>
          <a:off x="9398833" y="3693116"/>
          <a:ext cx="2715286" cy="2663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404437</xdr:colOff>
      <xdr:row>18</xdr:row>
      <xdr:rowOff>60116</xdr:rowOff>
    </xdr:from>
    <xdr:to>
      <xdr:col>21</xdr:col>
      <xdr:colOff>351677</xdr:colOff>
      <xdr:row>31</xdr:row>
      <xdr:rowOff>145675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39262" y="3679616"/>
          <a:ext cx="2995240" cy="25620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112060</xdr:colOff>
      <xdr:row>17</xdr:row>
      <xdr:rowOff>22411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132464-173C-482C-9BA3-5FF15CDA60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4992" t="28217" r="33754" b="28968"/>
        <a:stretch/>
      </xdr:blipFill>
      <xdr:spPr>
        <a:xfrm>
          <a:off x="0" y="0"/>
          <a:ext cx="5715001" cy="4403911"/>
        </a:xfrm>
        <a:prstGeom prst="rect">
          <a:avLst/>
        </a:prstGeom>
      </xdr:spPr>
    </xdr:pic>
    <xdr:clientData/>
  </xdr:twoCellAnchor>
  <xdr:twoCellAnchor editAs="oneCell">
    <xdr:from>
      <xdr:col>0</xdr:col>
      <xdr:colOff>56979</xdr:colOff>
      <xdr:row>18</xdr:row>
      <xdr:rowOff>0</xdr:rowOff>
    </xdr:from>
    <xdr:to>
      <xdr:col>18</xdr:col>
      <xdr:colOff>45550</xdr:colOff>
      <xdr:row>37</xdr:row>
      <xdr:rowOff>200110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2951CA7-9802-4981-A11E-906D94738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979" y="4639235"/>
          <a:ext cx="5031218" cy="509708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561975</xdr:colOff>
      <xdr:row>16</xdr:row>
      <xdr:rowOff>114300</xdr:rowOff>
    </xdr:from>
    <xdr:to>
      <xdr:col>19</xdr:col>
      <xdr:colOff>168493</xdr:colOff>
      <xdr:row>43</xdr:row>
      <xdr:rowOff>188172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9CBAFA7-C172-444B-A2F7-2E5A47BB9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9675" y="4562475"/>
          <a:ext cx="9845893" cy="830347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526598</xdr:colOff>
      <xdr:row>4</xdr:row>
      <xdr:rowOff>141514</xdr:rowOff>
    </xdr:from>
    <xdr:to>
      <xdr:col>12</xdr:col>
      <xdr:colOff>68037</xdr:colOff>
      <xdr:row>22</xdr:row>
      <xdr:rowOff>178238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5C834A6-C668-4F82-A7F8-F3E64B612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6598" y="903514"/>
          <a:ext cx="6889296" cy="3465724"/>
        </a:xfrm>
        <a:prstGeom prst="rect">
          <a:avLst/>
        </a:prstGeom>
      </xdr:spPr>
    </xdr:pic>
    <xdr:clientData/>
  </xdr:twoCellAnchor>
  <xdr:twoCellAnchor editAs="oneCell">
    <xdr:from>
      <xdr:col>13</xdr:col>
      <xdr:colOff>108857</xdr:colOff>
      <xdr:row>3</xdr:row>
      <xdr:rowOff>149679</xdr:rowOff>
    </xdr:from>
    <xdr:to>
      <xdr:col>25</xdr:col>
      <xdr:colOff>503591</xdr:colOff>
      <xdr:row>35</xdr:row>
      <xdr:rowOff>150207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51222E1-3DE3-43EC-8DDB-DCB1C6A97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69036" y="721179"/>
          <a:ext cx="7742591" cy="6096528"/>
        </a:xfrm>
        <a:prstGeom prst="rect">
          <a:avLst/>
        </a:prstGeom>
      </xdr:spPr>
    </xdr:pic>
    <xdr:clientData/>
  </xdr:twoCellAnchor>
  <xdr:twoCellAnchor editAs="oneCell">
    <xdr:from>
      <xdr:col>26</xdr:col>
      <xdr:colOff>353785</xdr:colOff>
      <xdr:row>10</xdr:row>
      <xdr:rowOff>0</xdr:rowOff>
    </xdr:from>
    <xdr:to>
      <xdr:col>38</xdr:col>
      <xdr:colOff>260797</xdr:colOff>
      <xdr:row>26</xdr:row>
      <xdr:rowOff>110002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1EAB75E-1BD8-47F4-A047-F5E86B140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274142" y="1905000"/>
          <a:ext cx="7254869" cy="3158002"/>
        </a:xfrm>
        <a:prstGeom prst="rect">
          <a:avLst/>
        </a:prstGeom>
      </xdr:spPr>
    </xdr:pic>
    <xdr:clientData/>
  </xdr:twoCellAnchor>
  <xdr:twoCellAnchor editAs="oneCell">
    <xdr:from>
      <xdr:col>27</xdr:col>
      <xdr:colOff>532279</xdr:colOff>
      <xdr:row>28</xdr:row>
      <xdr:rowOff>18409</xdr:rowOff>
    </xdr:from>
    <xdr:to>
      <xdr:col>39</xdr:col>
      <xdr:colOff>506353</xdr:colOff>
      <xdr:row>45</xdr:row>
      <xdr:rowOff>108613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9A9D3D0-DD40-4411-A2F7-7F8EDC39F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870455" y="5352409"/>
          <a:ext cx="7235486" cy="33287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47625</xdr:rowOff>
    </xdr:from>
    <xdr:to>
      <xdr:col>12</xdr:col>
      <xdr:colOff>427391</xdr:colOff>
      <xdr:row>49</xdr:row>
      <xdr:rowOff>110428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F0E2B96-E9DF-4B57-9181-832223361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762625"/>
          <a:ext cx="7742591" cy="3682303"/>
        </a:xfrm>
        <a:prstGeom prst="rect">
          <a:avLst/>
        </a:prstGeom>
      </xdr:spPr>
    </xdr:pic>
    <xdr:clientData/>
  </xdr:twoCellAnchor>
  <xdr:twoCellAnchor editAs="oneCell">
    <xdr:from>
      <xdr:col>13</xdr:col>
      <xdr:colOff>145677</xdr:colOff>
      <xdr:row>38</xdr:row>
      <xdr:rowOff>67234</xdr:rowOff>
    </xdr:from>
    <xdr:to>
      <xdr:col>28</xdr:col>
      <xdr:colOff>292959</xdr:colOff>
      <xdr:row>61</xdr:row>
      <xdr:rowOff>111814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960866-A31B-4774-B666-A1201E9BB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12206" y="7306234"/>
          <a:ext cx="9224047" cy="442608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8</xdr:row>
      <xdr:rowOff>142875</xdr:rowOff>
    </xdr:from>
    <xdr:to>
      <xdr:col>10</xdr:col>
      <xdr:colOff>14609</xdr:colOff>
      <xdr:row>26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4414C3-BF1E-426B-92E6-63029011A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0" y="1285875"/>
          <a:ext cx="5481959" cy="3305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10</xdr:col>
      <xdr:colOff>428625</xdr:colOff>
      <xdr:row>51</xdr:row>
      <xdr:rowOff>157508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9161A2-AA3A-4F43-8C85-C3CB0481E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6096000"/>
          <a:ext cx="5915025" cy="3396008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37</xdr:row>
      <xdr:rowOff>95250</xdr:rowOff>
    </xdr:from>
    <xdr:to>
      <xdr:col>18</xdr:col>
      <xdr:colOff>374539</xdr:colOff>
      <xdr:row>51</xdr:row>
      <xdr:rowOff>183881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997E20-A5C1-4F32-813C-D7B65DC9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62750" y="7143750"/>
          <a:ext cx="4584589" cy="2755631"/>
        </a:xfrm>
        <a:prstGeom prst="rect">
          <a:avLst/>
        </a:prstGeom>
      </xdr:spPr>
    </xdr:pic>
    <xdr:clientData/>
  </xdr:twoCellAnchor>
  <xdr:twoCellAnchor editAs="oneCell">
    <xdr:from>
      <xdr:col>18</xdr:col>
      <xdr:colOff>314324</xdr:colOff>
      <xdr:row>5</xdr:row>
      <xdr:rowOff>139344</xdr:rowOff>
    </xdr:from>
    <xdr:to>
      <xdr:col>27</xdr:col>
      <xdr:colOff>352069</xdr:colOff>
      <xdr:row>25</xdr:row>
      <xdr:rowOff>139227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21D979-5A59-42DA-86A2-0AC7B7B7C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287124" y="1091844"/>
          <a:ext cx="5524145" cy="3809883"/>
        </a:xfrm>
        <a:prstGeom prst="rect">
          <a:avLst/>
        </a:prstGeom>
      </xdr:spPr>
    </xdr:pic>
    <xdr:clientData/>
  </xdr:twoCellAnchor>
  <xdr:twoCellAnchor editAs="oneCell">
    <xdr:from>
      <xdr:col>27</xdr:col>
      <xdr:colOff>571500</xdr:colOff>
      <xdr:row>5</xdr:row>
      <xdr:rowOff>85725</xdr:rowOff>
    </xdr:from>
    <xdr:to>
      <xdr:col>36</xdr:col>
      <xdr:colOff>57150</xdr:colOff>
      <xdr:row>26</xdr:row>
      <xdr:rowOff>21905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7F0690C-467F-4E9F-BD33-66BC80E81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030700" y="1038225"/>
          <a:ext cx="4972050" cy="3936680"/>
        </a:xfrm>
        <a:prstGeom prst="rect">
          <a:avLst/>
        </a:prstGeom>
      </xdr:spPr>
    </xdr:pic>
    <xdr:clientData/>
  </xdr:twoCellAnchor>
  <xdr:twoCellAnchor editAs="oneCell">
    <xdr:from>
      <xdr:col>10</xdr:col>
      <xdr:colOff>390525</xdr:colOff>
      <xdr:row>11</xdr:row>
      <xdr:rowOff>95250</xdr:rowOff>
    </xdr:from>
    <xdr:to>
      <xdr:col>18</xdr:col>
      <xdr:colOff>98314</xdr:colOff>
      <xdr:row>25</xdr:row>
      <xdr:rowOff>183881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9F7DF3-58CD-4988-B601-F3824D76E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86525" y="2000250"/>
          <a:ext cx="4584589" cy="2755631"/>
        </a:xfrm>
        <a:prstGeom prst="rect">
          <a:avLst/>
        </a:prstGeom>
      </xdr:spPr>
    </xdr:pic>
    <xdr:clientData/>
  </xdr:twoCellAnchor>
  <xdr:twoCellAnchor editAs="oneCell">
    <xdr:from>
      <xdr:col>36</xdr:col>
      <xdr:colOff>190500</xdr:colOff>
      <xdr:row>9</xdr:row>
      <xdr:rowOff>30867</xdr:rowOff>
    </xdr:from>
    <xdr:to>
      <xdr:col>45</xdr:col>
      <xdr:colOff>594358</xdr:colOff>
      <xdr:row>25</xdr:row>
      <xdr:rowOff>108226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96DC33A-B0EE-4416-8BA9-6454AE2F2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136100" y="1745367"/>
          <a:ext cx="5890258" cy="3125359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61</xdr:row>
      <xdr:rowOff>95250</xdr:rowOff>
    </xdr:from>
    <xdr:to>
      <xdr:col>8</xdr:col>
      <xdr:colOff>241189</xdr:colOff>
      <xdr:row>76</xdr:row>
      <xdr:rowOff>182373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583E082-2740-4EDA-8126-DB263CCD5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3400" y="11715750"/>
          <a:ext cx="4584589" cy="294462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162485</xdr:colOff>
      <xdr:row>28</xdr:row>
      <xdr:rowOff>107577</xdr:rowOff>
    </xdr:from>
    <xdr:to>
      <xdr:col>9</xdr:col>
      <xdr:colOff>229720</xdr:colOff>
      <xdr:row>41</xdr:row>
      <xdr:rowOff>82924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346B824-3F16-46ED-9C29-C4D4A5CB5A2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636_21\yoot\SubStation_2000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W:\fuel\&#3619;&#3634;&#3588;&#3634;\2007\070221\&#3619;&#3634;&#3588;&#3634;&#3648;&#3594;&#3639;&#3657;&#3629;&#3648;&#3614;&#3621;&#3636;&#3591;%20PTT_%2021&#3585;&#3614;50_37&#3610;&#3634;&#3607;_Coal%204_Nuk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/Z:/05_ExistingPowerPlant/2551-2008/07-Jul51/report/Existing%20Eng%20Thai_Jun51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/05_ExistingPowerPlant/2551-2008/07-Jul51/report/Existing%20Eng%20Thai_Jun51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20.90.64\02_Load\Program%20Files\Investment\PrintInvestment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/10.20.90.64/02_Load/Program%20Files/Investment/PrintInvestment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/10.20.90.64/02_Load/Documents%20and%20Settings/Varagorn/Local%20Settings/Temporary%20Internet%20Files/Content.IE5/BNXZVL0S/Eb_PDP_2007_Base_Ministry_THBex_NNP_Case2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20.90.64\02_Load\Documents%20and%20Settings\Varagorn\Local%20Settings\Temporary%20Internet%20Files\Content.IE5\BNXZVL0S\Eb_PDP_2007_Base_Ministry_THBex_NNP_Case2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/E:/Work/&#3607;&#3635;&#3605;&#3634;&#3619;&#3634;&#3591;-PDP/PDP2007-R2(20090326)-public/PDP2007-Rev2(wo-investment)-Th/table/RM_PDP2007Rev2_VSPP_Printout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ork\&#3607;&#3635;&#3605;&#3634;&#3619;&#3634;&#3591;-PDP\PDP2007-R2(20090326)-public\PDP2007-Rev2(wo-investment)-Th\table\RM_PDP2007Rev2_VSPP_Printout.xls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20.90.64\02_Load\Documents%20and%20Settings\Kitti\Local%20Settings\Temporary%20Internet%20Files\Content.IE5\S9CTQH45\Eb_PDP2007Rev2_VSPP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Pc636_21/yoot/SubStation_2000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/10.20.90.64/02_Load/Documents%20and%20Settings/Kitti/Local%20Settings/Temporary%20Internet%20Files/Content.IE5/S9CTQH45/Eb_PDP2007Rev2_VSPP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W:\P%20D%20P\PDP2007-&#3611;&#3619;&#3633;&#3610;&#3611;&#3619;&#3640;&#3591;\PDP-EGAT%202008_2\&#3610;&#3607;%206-List-2008_xx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/W:/P%20D%20P/PDP2007-&#3611;&#3619;&#3633;&#3610;&#3611;&#3619;&#3640;&#3591;/PDP-EGAT%202008_2/&#3610;&#3607;%206-List-2008_xx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10.20.90.64/02_Load/form%20pc636_20/drive%20e/P%20D%20P/PDP2007/2007_May/P%20D%20P/Pdp2004-(MEG)/2004-/PDP2001_SC101_15RMP_SHD(No_SRT)New_Install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20.90.64\02_Load\form%20pc636_20\drive%20e\P%20D%20P\PDP2007\2007_May\P%20D%20P\Pdp2004-(MEG)\2004-\PDP2001_SC101_15RMP_SHD(No_SRT)New_Install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10.20.90.64/02_Load/data-c/KAI/PRICE/PRICE2549/&#3619;&#3634;&#3588;&#3634;&#3585;&#3658;&#3634;&#3595;&#3631;%20PDP2006/CRUDE&#3611;&#3605;&#3607;/LNG%20Blend%20&#3651;&#3609;%20Pool2/Volume&#3611;&#3619;&#3633;&#3610;&#3651;&#3627;&#3617;&#3656;/&#3649;&#3585;&#3657;&#3652;&#3586;/gas-price_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20.90.64\02_Load\data-c\KAI\PRICE\PRICE2549\&#3619;&#3634;&#3588;&#3634;&#3585;&#3658;&#3634;&#3595;&#3631;%20PDP2006\CRUDE&#3611;&#3605;&#3607;\LNG%20Blend%20&#3651;&#3609;%20Pool2\Volume&#3611;&#3619;&#3633;&#3610;&#3651;&#3627;&#3617;&#3656;\&#3649;&#3585;&#3657;&#3652;&#3586;\gas-price_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/10.20.90.64/02_Load/job/Statistic/Fuel%20Price/Fuelmonthly49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20.90.64\02_Load\job\Statistic\Fuel%20Price\Fuelmonthly49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W:/fuel/&#3619;&#3634;&#3588;&#3634;/2007/070221/&#3619;&#3634;&#3588;&#3634;&#3648;&#3594;&#3639;&#3657;&#3629;&#3648;&#3614;&#3621;&#3636;&#3591;%20PTT_%2021&#3585;&#3614;50_37&#3610;&#3634;&#3607;_Coal%204_Nuk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onth_SubPeak"/>
      <sheetName val="Month_VoltagePeak"/>
      <sheetName val="Manu"/>
      <sheetName val="Peak_Sub"/>
      <sheetName val="Peak_Voltage"/>
      <sheetName val="Month_Energy"/>
      <sheetName val="Energy"/>
      <sheetName val="Sumary_Oct"/>
      <sheetName val="Sumary_Nov"/>
      <sheetName val="Sumary_Dec"/>
      <sheetName val="Sumary_Jan"/>
      <sheetName val="Sumary_Feb"/>
      <sheetName val="Sumary_Mar"/>
      <sheetName val="Sumary_Apr"/>
      <sheetName val="Sumary_May"/>
      <sheetName val="Sumary_Jun"/>
      <sheetName val="Sumary_Jul"/>
      <sheetName val="Sumary_Aug"/>
      <sheetName val="Sumary_Sep"/>
      <sheetName val="Sub_Total"/>
      <sheetName val="Sub"/>
      <sheetName val="SubStation_2000"/>
      <sheetName val="TAB22"/>
      <sheetName val="TAB01"/>
      <sheetName val="Purchas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hai 1P"/>
      <sheetName val="Thai 2p"/>
      <sheetName val="English 1P"/>
      <sheetName val="UD"/>
      <sheetName val="Diesel"/>
      <sheetName val="Fuel Oil 2%"/>
      <sheetName val="FO 2%Krabi"/>
      <sheetName val="Fuel Oi HHP"/>
      <sheetName val="Imported Coal"/>
      <sheetName val="Nutural Gas"/>
      <sheetName val="Heating Value"/>
      <sheetName val="Case 2NewIPP32Units"/>
      <sheetName val="Sheet3"/>
      <sheetName val="Index"/>
      <sheetName val="Currency"/>
      <sheetName val="Energy Onshore"/>
      <sheetName val="ราคาเชื้อเพลิง PTT_ 21กพ50_37บา"/>
      <sheetName val="Ref"/>
      <sheetName val="int45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 refreshError="1">
        <row r="23">
          <cell r="C23">
            <v>37</v>
          </cell>
        </row>
      </sheetData>
      <sheetData sheetId="1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heck"/>
      <sheetName val="รายงานPDP(thai-Eng)Adj"/>
      <sheetName val="รายงานPDP (thai-Eng)"/>
      <sheetName val="region-นครหลวง"/>
      <sheetName val="region-กลางตอนบน"/>
      <sheetName val="region-ตะวันตก"/>
      <sheetName val="region-ตะวันออก"/>
      <sheetName val="region-ตะวันออกเฉียงเหนือ"/>
      <sheetName val="region-ใต้"/>
      <sheetName val="region-เหนือ"/>
      <sheetName val="Hydro"/>
      <sheetName val="small-Hydro"/>
      <sheetName val="Thermal"/>
      <sheetName val="Combined-Cycle"/>
      <sheetName val="Gas-Turbine"/>
      <sheetName val="Diesel"/>
      <sheetName val="Alternative"/>
      <sheetName val="IPP"/>
      <sheetName val="SPP-Frim"/>
      <sheetName val="Purchased"/>
      <sheetName val="SPP-NonFrim"/>
      <sheetName val="SPP-COD-PDP"/>
      <sheetName val="สรุป-SPP"/>
      <sheetName val="dum-sheet"/>
      <sheetName val="SPP-COD-PDP (2)"/>
      <sheetName val="SPP-COD-PDP (3)"/>
      <sheetName val="SPP-COD-PDP (4)"/>
      <sheetName val="Heating Value"/>
      <sheetName val="Energy Onshor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>
        <row r="3">
          <cell r="B3" t="str">
            <v>Black Liquor</v>
          </cell>
          <cell r="C3" t="str">
            <v>พลังความร้อนร่วม</v>
          </cell>
        </row>
        <row r="4">
          <cell r="B4" t="str">
            <v>แกลบ และเศษไม้</v>
          </cell>
          <cell r="C4" t="str">
            <v>พลังความร้อน</v>
          </cell>
        </row>
        <row r="5">
          <cell r="B5" t="str">
            <v>กากอ้อย</v>
          </cell>
          <cell r="C5" t="str">
            <v>กังหันก๊าซ</v>
          </cell>
        </row>
        <row r="6">
          <cell r="B6" t="str">
            <v>ก๊าซธรรมชาติ</v>
          </cell>
          <cell r="C6" t="str">
            <v>พลังงานหมุนเวียน</v>
          </cell>
        </row>
        <row r="7">
          <cell r="B7" t="str">
            <v>ถ่านหิน</v>
          </cell>
        </row>
        <row r="8">
          <cell r="B8" t="str">
            <v>ทะลายปาล์ม ใยปาล์ม กะลาปาล์ม</v>
          </cell>
        </row>
        <row r="9">
          <cell r="B9" t="str">
            <v>น้ำมันเตา</v>
          </cell>
        </row>
        <row r="10">
          <cell r="B10" t="str">
            <v>ก๊าซธรรมชาติที่เป็นผลพลอยได้จากการผลิตน้ำมันดิบ</v>
          </cell>
        </row>
        <row r="11">
          <cell r="B11" t="str">
            <v>ขยะ</v>
          </cell>
        </row>
        <row r="12">
          <cell r="B12" t="str">
            <v>Waste Gas</v>
          </cell>
        </row>
      </sheetData>
      <sheetData sheetId="24"/>
      <sheetData sheetId="25"/>
      <sheetData sheetId="26"/>
      <sheetData sheetId="27" refreshError="1"/>
      <sheetData sheetId="28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heck"/>
      <sheetName val="รายงานPDP(thai-Eng)Adj"/>
      <sheetName val="รายงานPDP (thai-Eng)"/>
      <sheetName val="region-นครหลวง"/>
      <sheetName val="region-กลางตอนบน"/>
      <sheetName val="region-ตะวันตก"/>
      <sheetName val="region-ตะวันออก"/>
      <sheetName val="region-ตะวันออกเฉียงเหนือ"/>
      <sheetName val="region-ใต้"/>
      <sheetName val="region-เหนือ"/>
      <sheetName val="Hydro"/>
      <sheetName val="small-Hydro"/>
      <sheetName val="Thermal"/>
      <sheetName val="Combined-Cycle"/>
      <sheetName val="Gas-Turbine"/>
      <sheetName val="Diesel"/>
      <sheetName val="Alternative"/>
      <sheetName val="IPP"/>
      <sheetName val="SPP-Frim"/>
      <sheetName val="Purchased"/>
      <sheetName val="SPP-NonFrim"/>
      <sheetName val="SPP-COD-PDP"/>
      <sheetName val="สรุป-SPP"/>
      <sheetName val="dum-sheet"/>
      <sheetName val="SPP-COD-PDP (2)"/>
      <sheetName val="SPP-COD-PDP (3)"/>
      <sheetName val="SPP-COD-PDP (4)"/>
      <sheetName val="Heating Value"/>
      <sheetName val="Energy Onshore"/>
      <sheetName val="dum_shee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>
        <row r="3">
          <cell r="B3" t="str">
            <v>Black Liquor</v>
          </cell>
          <cell r="C3" t="str">
            <v>พลังความร้อนร่วม</v>
          </cell>
        </row>
        <row r="4">
          <cell r="B4" t="str">
            <v>แกลบ และเศษไม้</v>
          </cell>
          <cell r="C4" t="str">
            <v>พลังความร้อน</v>
          </cell>
        </row>
        <row r="5">
          <cell r="B5" t="str">
            <v>กากอ้อย</v>
          </cell>
          <cell r="C5" t="str">
            <v>กังหันก๊าซ</v>
          </cell>
        </row>
        <row r="6">
          <cell r="B6" t="str">
            <v>ก๊าซธรรมชาติ</v>
          </cell>
          <cell r="C6" t="str">
            <v>พลังงานหมุนเวียน</v>
          </cell>
        </row>
        <row r="7">
          <cell r="B7" t="str">
            <v>ถ่านหิน</v>
          </cell>
        </row>
        <row r="8">
          <cell r="B8" t="str">
            <v>ทะลายปาล์ม ใยปาล์ม กะลาปาล์ม</v>
          </cell>
        </row>
        <row r="9">
          <cell r="B9" t="str">
            <v>น้ำมันเตา</v>
          </cell>
        </row>
        <row r="10">
          <cell r="B10" t="str">
            <v>ก๊าซธรรมชาติที่เป็นผลพลอยได้จากการผลิตน้ำมันดิบ</v>
          </cell>
        </row>
        <row r="11">
          <cell r="B11" t="str">
            <v>ขยะ</v>
          </cell>
        </row>
        <row r="12">
          <cell r="B12" t="str">
            <v>Waste Gas</v>
          </cell>
        </row>
      </sheetData>
      <sheetData sheetId="24"/>
      <sheetData sheetId="25"/>
      <sheetData sheetId="26"/>
      <sheetData sheetId="27" refreshError="1"/>
      <sheetData sheetId="28" refreshError="1"/>
      <sheetData sheetId="29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Assumption"/>
      <sheetName val="BaseCost"/>
      <sheetName val="Source_BaseCost"/>
      <sheetName val="FixCost"/>
      <sheetName val="Budget"/>
      <sheetName val="Detail_Proj"/>
      <sheetName val="Group"/>
      <sheetName val="Plant-Tran"/>
      <sheetName val="Note"/>
      <sheetName val="Cover"/>
      <sheetName val="Report_R01"/>
      <sheetName val="Report_R02"/>
      <sheetName val="Report_R03"/>
      <sheetName val="Report_R01(Before)"/>
      <sheetName val="Report_R02(Before)"/>
      <sheetName val="Report_R03(Before)"/>
      <sheetName val="Report_R01(After)"/>
      <sheetName val="Report_R02(After)"/>
      <sheetName val="Report_R03(After)"/>
      <sheetName val="Report_R01(After_USD)"/>
      <sheetName val="Report_R02(After_USD)"/>
      <sheetName val="Report_R03(After_USD)"/>
      <sheetName val="Summary(After)"/>
      <sheetName val="Report_R01(After_R)"/>
      <sheetName val="Report_R02(After_R)"/>
      <sheetName val="Report_R03(After_R)"/>
      <sheetName val="Comp"/>
      <sheetName val="TypeBus"/>
      <sheetName val="Plan_TO_Plan"/>
      <sheetName val="Sum_IDC_Proj"/>
      <sheetName val="Sum_IDC_Yearly"/>
      <sheetName val="IDC_Allocat"/>
      <sheetName val="AssetAssumption"/>
      <sheetName val="AssetSummary"/>
      <sheetName val="BookValue"/>
      <sheetName val="Detail"/>
      <sheetName val="Adj_Asset"/>
      <sheetName val="Adj_Land"/>
      <sheetName val="Adj_ROW"/>
      <sheetName val="Up_Asset_DamLine"/>
      <sheetName val="Up_Asset_PlantSub"/>
      <sheetName val="Up_Land"/>
      <sheetName val="Up_ROW"/>
      <sheetName val="Up_Total"/>
      <sheetName val="AccAddDepre_Asset_DamLine"/>
      <sheetName val="AccAddDepre_Asset_PlantSub"/>
      <sheetName val="AccAddDepre_ROW"/>
      <sheetName val="dum-sheet"/>
      <sheetName val="ForecastCusby_Month57-64"/>
      <sheetName val="Heating Value"/>
    </sheetNames>
    <sheetDataSet>
      <sheetData sheetId="0" refreshError="1"/>
      <sheetData sheetId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/>
      <sheetData sheetId="28"/>
      <sheetData sheetId="29"/>
      <sheetData sheetId="30"/>
      <sheetData sheetId="31"/>
      <sheetData sheetId="32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xCost"/>
    </sheetNames>
    <sheetDataSet>
      <sheetData sheetId="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ainMenu"/>
    </sheetNames>
    <sheetDataSet>
      <sheetData sheetId="0" refreshError="1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uel000_MBtu"/>
      <sheetName val="MainMenu"/>
      <sheetName val="1_Energy"/>
      <sheetName val="1_Chr_Energy"/>
      <sheetName val="1_InChr_Energy"/>
      <sheetName val="1_FuelReq"/>
      <sheetName val="2_Cap"/>
      <sheetName val="2_InChr_Cap"/>
      <sheetName val="GrossGen"/>
      <sheetName val="2_Chr_Cap"/>
      <sheetName val="3_GWh_Owner"/>
      <sheetName val="3_Chr_GWh_Owner"/>
      <sheetName val="4_MW_Owner"/>
      <sheetName val="4_Chr_MW_Owner"/>
      <sheetName val="GeneralData"/>
      <sheetName val="G_Energy"/>
      <sheetName val="G_Fuel"/>
      <sheetName val="Report_GWh"/>
      <sheetName val="Report_PF"/>
      <sheetName val="Shorten"/>
      <sheetName val="Sum_Energy"/>
      <sheetName val="G_HeatRate"/>
      <sheetName val="Report_MW"/>
      <sheetName val="Sum_Capacity"/>
      <sheetName val="Data_Chart"/>
      <sheetName val="Capacity_MW"/>
      <sheetName val="Gas"/>
      <sheetName val="Case1_Gas"/>
      <sheetName val="N_Energy"/>
      <sheetName val="Cal"/>
      <sheetName val="FuelRequire_Unit"/>
      <sheetName val="NetEnergy_GWh"/>
      <sheetName val="GrossGen_Cal"/>
      <sheetName val="StationService"/>
      <sheetName val="Start Up"/>
      <sheetName val="HeatRate"/>
      <sheetName val="Sys"/>
      <sheetName val="TypeFuel"/>
      <sheetName val="HeatContent"/>
      <sheetName val="Fuel"/>
      <sheetName val="AverageHeatRate"/>
      <sheetName val="N_Fuel"/>
      <sheetName val="N_HeatRate"/>
      <sheetName val="Assumptions"/>
      <sheetName val="ราคา"/>
      <sheetName val="Cash Flow"/>
      <sheetName val="FixCost"/>
      <sheetName val="ex.rate"/>
    </sheetNames>
    <sheetDataSet>
      <sheetData sheetId="0" refreshError="1"/>
      <sheetData sheetId="1">
        <row r="30">
          <cell r="B30">
            <v>1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 refreshError="1"/>
      <sheetData sheetId="35" refreshError="1"/>
      <sheetData sheetId="36" refreshError="1"/>
      <sheetData sheetId="37"/>
      <sheetData sheetId="38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raph_All_Thai"/>
      <sheetName val="Graph_C_Eng"/>
      <sheetName val="Graph_C_Thai"/>
      <sheetName val="Graph_N_Eng"/>
      <sheetName val="Graph_N_Thai"/>
      <sheetName val="Graph_NE_Eng"/>
      <sheetName val="Graph_NE_Thai"/>
      <sheetName val="Graph_S_Eng"/>
      <sheetName val="Graph_S_Thai"/>
      <sheetName val="Reserve_C"/>
      <sheetName val="Reserve_NE"/>
      <sheetName val="Reserve_S"/>
      <sheetName val="Reserve_N"/>
      <sheetName val="Reserve_dum_All"/>
      <sheetName val="Reserve_dum_C"/>
      <sheetName val="Reserve_dum_NE"/>
      <sheetName val="Reserve_dum_S"/>
      <sheetName val="Reserve_dum_N"/>
      <sheetName val="Install-(Dum)"/>
      <sheetName val="Dum"/>
      <sheetName val="Solutio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>
        <row r="1">
          <cell r="A1" t="str">
            <v>JAN</v>
          </cell>
          <cell r="B1">
            <v>1</v>
          </cell>
        </row>
        <row r="2">
          <cell r="A2" t="str">
            <v>FEB</v>
          </cell>
          <cell r="B2">
            <v>2</v>
          </cell>
        </row>
        <row r="3">
          <cell r="A3" t="str">
            <v>MAR</v>
          </cell>
          <cell r="B3">
            <v>3</v>
          </cell>
          <cell r="E3">
            <v>174</v>
          </cell>
          <cell r="F3">
            <v>273</v>
          </cell>
          <cell r="H3">
            <v>0.01</v>
          </cell>
          <cell r="I3">
            <v>15</v>
          </cell>
        </row>
        <row r="4">
          <cell r="A4" t="str">
            <v>APR</v>
          </cell>
          <cell r="B4">
            <v>4</v>
          </cell>
        </row>
        <row r="5">
          <cell r="A5" t="str">
            <v>MAY</v>
          </cell>
          <cell r="B5">
            <v>5</v>
          </cell>
        </row>
        <row r="6">
          <cell r="A6" t="str">
            <v>JUN</v>
          </cell>
          <cell r="B6">
            <v>6</v>
          </cell>
        </row>
        <row r="7">
          <cell r="A7" t="str">
            <v>JUL</v>
          </cell>
          <cell r="B7">
            <v>7</v>
          </cell>
        </row>
        <row r="8">
          <cell r="A8" t="str">
            <v>AUG</v>
          </cell>
          <cell r="B8">
            <v>8</v>
          </cell>
        </row>
        <row r="9">
          <cell r="A9" t="str">
            <v>SEP</v>
          </cell>
          <cell r="B9">
            <v>9</v>
          </cell>
        </row>
        <row r="10">
          <cell r="A10" t="str">
            <v>OCT</v>
          </cell>
          <cell r="B10">
            <v>10</v>
          </cell>
        </row>
        <row r="11">
          <cell r="A11" t="str">
            <v>NOV</v>
          </cell>
          <cell r="B11">
            <v>11</v>
          </cell>
        </row>
        <row r="12">
          <cell r="A12" t="str">
            <v>DEC</v>
          </cell>
          <cell r="B12">
            <v>12</v>
          </cell>
        </row>
      </sheetData>
      <sheetData sheetId="20" refreshError="1"/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raph_All_Thai"/>
      <sheetName val="Graph_C_Eng"/>
      <sheetName val="Graph_C_Thai"/>
      <sheetName val="Graph_N_Eng"/>
      <sheetName val="Graph_N_Thai"/>
      <sheetName val="Graph_NE_Eng"/>
      <sheetName val="Graph_NE_Thai"/>
      <sheetName val="Graph_S_Eng"/>
      <sheetName val="Graph_S_Thai"/>
      <sheetName val="Reserve_C"/>
      <sheetName val="Reserve_NE"/>
      <sheetName val="Reserve_S"/>
      <sheetName val="Reserve_N"/>
      <sheetName val="Reserve_dum_All"/>
      <sheetName val="Reserve_dum_C"/>
      <sheetName val="Reserve_dum_NE"/>
      <sheetName val="Reserve_dum_S"/>
      <sheetName val="Reserve_dum_N"/>
      <sheetName val="Install-(Dum)"/>
      <sheetName val="Dum"/>
      <sheetName val="Solutio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>
        <row r="1">
          <cell r="A1" t="str">
            <v>JAN</v>
          </cell>
          <cell r="B1">
            <v>1</v>
          </cell>
        </row>
        <row r="2">
          <cell r="A2" t="str">
            <v>FEB</v>
          </cell>
          <cell r="B2">
            <v>2</v>
          </cell>
        </row>
        <row r="3">
          <cell r="A3" t="str">
            <v>MAR</v>
          </cell>
          <cell r="B3">
            <v>3</v>
          </cell>
          <cell r="E3">
            <v>174</v>
          </cell>
          <cell r="F3">
            <v>273</v>
          </cell>
          <cell r="H3">
            <v>0.01</v>
          </cell>
          <cell r="I3">
            <v>15</v>
          </cell>
        </row>
        <row r="4">
          <cell r="A4" t="str">
            <v>APR</v>
          </cell>
          <cell r="B4">
            <v>4</v>
          </cell>
        </row>
        <row r="5">
          <cell r="A5" t="str">
            <v>MAY</v>
          </cell>
          <cell r="B5">
            <v>5</v>
          </cell>
        </row>
        <row r="6">
          <cell r="A6" t="str">
            <v>JUN</v>
          </cell>
          <cell r="B6">
            <v>6</v>
          </cell>
        </row>
        <row r="7">
          <cell r="A7" t="str">
            <v>JUL</v>
          </cell>
          <cell r="B7">
            <v>7</v>
          </cell>
        </row>
        <row r="8">
          <cell r="A8" t="str">
            <v>AUG</v>
          </cell>
          <cell r="B8">
            <v>8</v>
          </cell>
        </row>
        <row r="9">
          <cell r="A9" t="str">
            <v>SEP</v>
          </cell>
          <cell r="B9">
            <v>9</v>
          </cell>
        </row>
        <row r="10">
          <cell r="A10" t="str">
            <v>OCT</v>
          </cell>
          <cell r="B10">
            <v>10</v>
          </cell>
        </row>
        <row r="11">
          <cell r="A11" t="str">
            <v>NOV</v>
          </cell>
          <cell r="B11">
            <v>11</v>
          </cell>
        </row>
        <row r="12">
          <cell r="A12" t="str">
            <v>DEC</v>
          </cell>
          <cell r="B12">
            <v>12</v>
          </cell>
        </row>
      </sheetData>
      <sheetData sheetId="20" refreshError="1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uel000_MBtu"/>
      <sheetName val="MainMenu"/>
      <sheetName val="Sum_GWh_Owner"/>
      <sheetName val="Sum_MW_Owner"/>
      <sheetName val="Report_MW"/>
      <sheetName val="3_MW_Owner"/>
      <sheetName val="3_Chr_MW_Owner"/>
      <sheetName val="Oper_Energy"/>
      <sheetName val="Oper_Fuel"/>
      <sheetName val="Oper_HR"/>
      <sheetName val="NetEnergy_GWh"/>
      <sheetName val="3_GWh_Owner"/>
      <sheetName val="3_Chr_GWh_Owner"/>
      <sheetName val="Data_Chart"/>
      <sheetName val="Gas"/>
      <sheetName val="Shorten"/>
      <sheetName val="GeneralData"/>
      <sheetName val="1_FuelReq"/>
      <sheetName val="N_Energy"/>
      <sheetName val="N_Fuel"/>
      <sheetName val="N_HeatRate"/>
      <sheetName val="Report_GWh"/>
      <sheetName val="Report_PF"/>
      <sheetName val="Capacity_MW"/>
      <sheetName val="FuelRequire_Unit"/>
      <sheetName val="AverageHeatRate"/>
      <sheetName val="Dum"/>
      <sheetName val="Solution"/>
      <sheetName val="Sheet3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b"/>
    </sheetNames>
    <sheetDataSet>
      <sheetData sheetId="0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Data"/>
    </sheetNames>
    <sheetDataSet>
      <sheetData sheetId="0" refreshError="1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6.1"/>
      <sheetName val="6.2"/>
      <sheetName val="RM_Th"/>
      <sheetName val="Plan_Report"/>
      <sheetName val="Sheet1"/>
      <sheetName val="Purchase"/>
      <sheetName val="List"/>
      <sheetName val="GeneralData"/>
      <sheetName val="General Data"/>
      <sheetName val="Dum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6.1"/>
      <sheetName val="6.2"/>
      <sheetName val="RM_Th"/>
      <sheetName val="Plan_Report"/>
      <sheetName val="Sheet1"/>
      <sheetName val="Purchase"/>
      <sheetName val="List"/>
      <sheetName val="GeneralData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_Allocate"/>
      <sheetName val="Cal_Project"/>
      <sheetName val="Dum_AllocateIDC"/>
      <sheetName val="Report_AllIDC"/>
    </sheetNames>
    <sheetDataSet>
      <sheetData sheetId="0" refreshError="1"/>
      <sheetData sheetId="1" refreshError="1"/>
      <sheetData sheetId="2" refreshError="1"/>
      <sheetData sheetId="3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ain_Menu"/>
      <sheetName val="Assumption"/>
      <sheetName val="CodeSource"/>
      <sheetName val="Input_BaseCost"/>
      <sheetName val="Input_Budget"/>
      <sheetName val="Input_Misc"/>
      <sheetName val="Input_Allocate"/>
      <sheetName val="Del_Recall"/>
      <sheetName val="Main_Report"/>
      <sheetName val="Print_Report"/>
      <sheetName val="Cal_Project"/>
      <sheetName val="Detail"/>
      <sheetName val="Dum_Detail"/>
      <sheetName val="Transfer"/>
      <sheetName val="Solution Investment"/>
      <sheetName val="Print_Expen"/>
      <sheetName val="Report_Detail"/>
      <sheetName val="Dam_Line"/>
      <sheetName val="Cover"/>
      <sheetName val="Thai_R01"/>
      <sheetName val="Thai_R02"/>
      <sheetName val="Thai_R03"/>
      <sheetName val="USD_R01"/>
      <sheetName val="USD_R02"/>
      <sheetName val="USD_R03"/>
      <sheetName val="Table_NESDB"/>
      <sheetName val="Recall"/>
      <sheetName val="Test_FC"/>
      <sheetName val="Test_LC"/>
      <sheetName val="Test_Total"/>
      <sheetName val="PlanToPlan"/>
      <sheetName val="ThaiB_R01"/>
      <sheetName val="ThaiB_R02"/>
      <sheetName val="ThaiB_R03"/>
      <sheetName val="Dum_AllocateIDC"/>
      <sheetName val="BaseCost"/>
      <sheetName val="Summary"/>
      <sheetName val="Report_AllIDC"/>
      <sheetName val="Sub"/>
      <sheetName val="ForecastLoadMonth57_64"/>
      <sheetName val="factor"/>
      <sheetName val="High Potential "/>
      <sheetName val="Printout"/>
      <sheetName val="สิ่งแนบ 8"/>
      <sheetName val="1.1แผนใหม่ หมวดคจ.อุปกรณ์"/>
      <sheetName val="1.2แผนใหม่ หมวดสิ่งก่อสร้าง"/>
      <sheetName val="1.3 แผนต่อเนื่อง"/>
      <sheetName val="2.แผนเช่ายานพาหนะ"/>
      <sheetName val="3.1รายปี หมวดคจ.อุปกรณ์"/>
      <sheetName val="3.2รายปี หมวดสิ่งก่อสร้าง"/>
      <sheetName val="3.3รายปี ครุภัณฑ์"/>
      <sheetName val="3.4รายปี กล้อง LCD,Drone"/>
      <sheetName val="3.5รายปี ยานพาหนะ"/>
      <sheetName val="3.6รายปี ครุภัณฑ์เครื่องจักรกล"/>
      <sheetName val="Gen"/>
      <sheetName val="Other"/>
      <sheetName val="Wholesale"/>
      <sheetName val="Tran"/>
    </sheetNames>
    <sheetDataSet>
      <sheetData sheetId="0" refreshError="1"/>
      <sheetData sheetId="1">
        <row r="3">
          <cell r="D3" t="str">
            <v>7TUPDC</v>
          </cell>
        </row>
      </sheetData>
      <sheetData sheetId="2"/>
      <sheetData sheetId="3"/>
      <sheetData sheetId="4"/>
      <sheetData sheetId="5">
        <row r="3">
          <cell r="D3" t="str">
            <v>7TUPDC</v>
          </cell>
        </row>
      </sheetData>
      <sheetData sheetId="6"/>
      <sheetData sheetId="7" refreshError="1"/>
      <sheetData sheetId="8"/>
      <sheetData sheetId="9">
        <row r="3">
          <cell r="D3" t="str">
            <v>7TUPDC</v>
          </cell>
        </row>
      </sheetData>
      <sheetData sheetId="10">
        <row r="3">
          <cell r="D3" t="str">
            <v>7TUPDC</v>
          </cell>
        </row>
        <row r="4">
          <cell r="D4" t="str">
            <v>TRANSMISSION SYSTEM FOR  IPP UNION  UNIT 1-2 ( COAL  700+700 MW )</v>
          </cell>
        </row>
        <row r="6">
          <cell r="D6" t="str">
            <v>April</v>
          </cell>
          <cell r="E6">
            <v>2005</v>
          </cell>
          <cell r="F6">
            <v>1</v>
          </cell>
        </row>
        <row r="7">
          <cell r="D7">
            <v>2000</v>
          </cell>
          <cell r="G7">
            <v>1998</v>
          </cell>
        </row>
        <row r="8">
          <cell r="D8">
            <v>38</v>
          </cell>
          <cell r="G8">
            <v>2005</v>
          </cell>
          <cell r="J8" t="b">
            <v>1</v>
          </cell>
        </row>
        <row r="9">
          <cell r="D9">
            <v>0</v>
          </cell>
          <cell r="J9" t="b">
            <v>0</v>
          </cell>
          <cell r="L9">
            <v>0</v>
          </cell>
        </row>
        <row r="10">
          <cell r="D10">
            <v>65</v>
          </cell>
          <cell r="L10">
            <v>0</v>
          </cell>
        </row>
        <row r="11">
          <cell r="L11">
            <v>0</v>
          </cell>
        </row>
        <row r="12">
          <cell r="D12" t="str">
            <v>OGP</v>
          </cell>
        </row>
        <row r="16">
          <cell r="D16">
            <v>0</v>
          </cell>
          <cell r="E16">
            <v>7.1780742149351262</v>
          </cell>
          <cell r="F16">
            <v>0</v>
          </cell>
          <cell r="G16">
            <v>0</v>
          </cell>
          <cell r="H16">
            <v>0</v>
          </cell>
          <cell r="I16">
            <v>0</v>
          </cell>
          <cell r="O16">
            <v>0</v>
          </cell>
          <cell r="P16">
            <v>0</v>
          </cell>
          <cell r="Q16">
            <v>0</v>
          </cell>
          <cell r="R16">
            <v>0</v>
          </cell>
          <cell r="S16">
            <v>0</v>
          </cell>
          <cell r="T16">
            <v>0</v>
          </cell>
          <cell r="U16">
            <v>0</v>
          </cell>
          <cell r="V16">
            <v>0</v>
          </cell>
          <cell r="W16">
            <v>0</v>
          </cell>
          <cell r="X16">
            <v>0</v>
          </cell>
          <cell r="Y16">
            <v>0</v>
          </cell>
          <cell r="Z16">
            <v>0</v>
          </cell>
          <cell r="AA16">
            <v>6.78</v>
          </cell>
          <cell r="AB16">
            <v>0</v>
          </cell>
        </row>
        <row r="17">
          <cell r="D17">
            <v>0</v>
          </cell>
          <cell r="E17">
            <v>52.209039321018466</v>
          </cell>
          <cell r="F17">
            <v>0</v>
          </cell>
          <cell r="G17">
            <v>0</v>
          </cell>
          <cell r="H17">
            <v>0</v>
          </cell>
          <cell r="I17">
            <v>0</v>
          </cell>
          <cell r="O17">
            <v>0</v>
          </cell>
          <cell r="P17">
            <v>0</v>
          </cell>
          <cell r="Q17">
            <v>0</v>
          </cell>
          <cell r="R17">
            <v>0</v>
          </cell>
          <cell r="S17">
            <v>0</v>
          </cell>
          <cell r="T17">
            <v>0</v>
          </cell>
          <cell r="U17">
            <v>0</v>
          </cell>
          <cell r="V17">
            <v>0</v>
          </cell>
          <cell r="W17">
            <v>0</v>
          </cell>
          <cell r="X17">
            <v>0</v>
          </cell>
          <cell r="Y17">
            <v>0</v>
          </cell>
          <cell r="Z17">
            <v>0</v>
          </cell>
          <cell r="AA17">
            <v>51.31</v>
          </cell>
          <cell r="AB17">
            <v>0</v>
          </cell>
        </row>
        <row r="18">
          <cell r="D18">
            <v>0</v>
          </cell>
          <cell r="E18">
            <v>2.7934240362811789</v>
          </cell>
          <cell r="F18">
            <v>0</v>
          </cell>
          <cell r="G18">
            <v>0.16</v>
          </cell>
          <cell r="H18">
            <v>0</v>
          </cell>
          <cell r="I18">
            <v>0</v>
          </cell>
          <cell r="O18">
            <v>0</v>
          </cell>
          <cell r="P18">
            <v>0</v>
          </cell>
          <cell r="Q18">
            <v>0</v>
          </cell>
          <cell r="R18">
            <v>0</v>
          </cell>
          <cell r="S18">
            <v>0</v>
          </cell>
          <cell r="T18">
            <v>0</v>
          </cell>
          <cell r="U18">
            <v>0</v>
          </cell>
          <cell r="V18">
            <v>0</v>
          </cell>
          <cell r="W18">
            <v>0</v>
          </cell>
          <cell r="X18">
            <v>0</v>
          </cell>
          <cell r="Y18">
            <v>0</v>
          </cell>
          <cell r="Z18">
            <v>0</v>
          </cell>
          <cell r="AA18">
            <v>2.91</v>
          </cell>
          <cell r="AB18">
            <v>0</v>
          </cell>
        </row>
        <row r="19">
          <cell r="D19">
            <v>0</v>
          </cell>
          <cell r="E19">
            <v>21.864981864981861</v>
          </cell>
          <cell r="F19">
            <v>0</v>
          </cell>
          <cell r="G19">
            <v>1.29</v>
          </cell>
          <cell r="H19">
            <v>0</v>
          </cell>
          <cell r="I19">
            <v>0</v>
          </cell>
          <cell r="O19">
            <v>0</v>
          </cell>
          <cell r="P19">
            <v>0</v>
          </cell>
          <cell r="Q19">
            <v>0</v>
          </cell>
          <cell r="R19">
            <v>0</v>
          </cell>
          <cell r="S19">
            <v>0</v>
          </cell>
          <cell r="T19">
            <v>0</v>
          </cell>
          <cell r="U19">
            <v>0</v>
          </cell>
          <cell r="V19">
            <v>0</v>
          </cell>
          <cell r="W19">
            <v>0</v>
          </cell>
          <cell r="X19">
            <v>0</v>
          </cell>
          <cell r="Y19">
            <v>0</v>
          </cell>
          <cell r="Z19">
            <v>0</v>
          </cell>
          <cell r="AA19">
            <v>23.36</v>
          </cell>
          <cell r="AB19">
            <v>0</v>
          </cell>
        </row>
        <row r="20">
          <cell r="D20">
            <v>0</v>
          </cell>
          <cell r="E20">
            <v>106.46897603419342</v>
          </cell>
          <cell r="F20">
            <v>0</v>
          </cell>
          <cell r="G20">
            <v>6.27</v>
          </cell>
          <cell r="H20">
            <v>0</v>
          </cell>
          <cell r="I20">
            <v>0</v>
          </cell>
          <cell r="O20">
            <v>0</v>
          </cell>
          <cell r="P20">
            <v>0</v>
          </cell>
          <cell r="Q20">
            <v>0</v>
          </cell>
          <cell r="R20">
            <v>0</v>
          </cell>
          <cell r="S20">
            <v>0</v>
          </cell>
          <cell r="T20">
            <v>0</v>
          </cell>
          <cell r="U20">
            <v>0</v>
          </cell>
          <cell r="V20">
            <v>0</v>
          </cell>
          <cell r="W20">
            <v>0</v>
          </cell>
          <cell r="X20">
            <v>0</v>
          </cell>
          <cell r="Y20">
            <v>0</v>
          </cell>
          <cell r="Z20">
            <v>0</v>
          </cell>
          <cell r="AA20">
            <v>117.73</v>
          </cell>
          <cell r="AB20">
            <v>0</v>
          </cell>
        </row>
        <row r="21">
          <cell r="D21">
            <v>66.284562143186278</v>
          </cell>
          <cell r="E21">
            <v>50.315451125545557</v>
          </cell>
          <cell r="F21">
            <v>3.31</v>
          </cell>
          <cell r="G21">
            <v>2.97</v>
          </cell>
          <cell r="H21">
            <v>0</v>
          </cell>
          <cell r="I21">
            <v>0</v>
          </cell>
        </row>
        <row r="22">
          <cell r="D22">
            <v>132.56912428637256</v>
          </cell>
          <cell r="E22">
            <v>100.63090225109111</v>
          </cell>
          <cell r="F22">
            <v>6.63</v>
          </cell>
          <cell r="G22">
            <v>5.93</v>
          </cell>
          <cell r="H22">
            <v>0</v>
          </cell>
          <cell r="I22">
            <v>0</v>
          </cell>
        </row>
        <row r="23">
          <cell r="D23">
            <v>66.284562143186278</v>
          </cell>
          <cell r="E23">
            <v>50.315451125545557</v>
          </cell>
          <cell r="F23">
            <v>3.31</v>
          </cell>
          <cell r="G23">
            <v>2.97</v>
          </cell>
          <cell r="H23">
            <v>0</v>
          </cell>
          <cell r="I23">
            <v>0</v>
          </cell>
        </row>
      </sheetData>
      <sheetData sheetId="1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/>
      <sheetData sheetId="21" refreshError="1"/>
      <sheetData sheetId="22" refreshError="1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/>
      <sheetData sheetId="31" refreshError="1"/>
      <sheetData sheetId="32" refreshError="1"/>
      <sheetData sheetId="33" refreshError="1"/>
      <sheetData sheetId="34"/>
      <sheetData sheetId="35"/>
      <sheetData sheetId="36"/>
      <sheetData sheetId="37"/>
      <sheetData sheetId="38" refreshError="1"/>
      <sheetData sheetId="39" refreshError="1"/>
      <sheetData sheetId="40" refreshError="1"/>
      <sheetData sheetId="41" refreshError="1"/>
      <sheetData sheetId="42" refreshError="1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 refreshError="1"/>
      <sheetData sheetId="55" refreshError="1"/>
      <sheetData sheetId="56" refreshError="1"/>
      <sheetData sheetId="5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ssumptions"/>
    </sheetNames>
    <sheetDataSet>
      <sheetData sheetId="0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รายงานอุตสาหกรรม (HIGH)"/>
      <sheetName val="รายงานอุตสาหกรรม (BASE)"/>
      <sheetName val="รายงาน (กระบี่)"/>
      <sheetName val="รายงาน"/>
      <sheetName val="รายงาน (2)"/>
      <sheetName val="รายงาน (3)"/>
      <sheetName val="Assumptions"/>
      <sheetName val="NG_PRICE_M1"/>
      <sheetName val="NG_PRICE_M2"/>
      <sheetName val="NG_PRICE_Y"/>
      <sheetName val="NG_PRICE_Y มีภาระ TOP"/>
      <sheetName val="FLOW"/>
      <sheetName val="FLOW_M"/>
      <sheetName val="base"/>
      <sheetName val="mp3-mer15%"/>
      <sheetName val="base &amp; bkk"/>
      <sheetName val="mp3-mer15%-no bkk"/>
      <sheetName val="FixCost"/>
      <sheetName val="gas-price_"/>
      <sheetName val="factor"/>
      <sheetName val="Sheet3"/>
      <sheetName val="DataPlanning"/>
      <sheetName val="รายละเอียดidc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>
        <row r="6">
          <cell r="C6">
            <v>45</v>
          </cell>
          <cell r="D6">
            <v>45</v>
          </cell>
          <cell r="E6">
            <v>42</v>
          </cell>
          <cell r="F6">
            <v>40</v>
          </cell>
          <cell r="G6">
            <v>40</v>
          </cell>
          <cell r="H6">
            <v>40</v>
          </cell>
          <cell r="I6">
            <v>40</v>
          </cell>
          <cell r="J6">
            <v>40</v>
          </cell>
          <cell r="K6">
            <v>40</v>
          </cell>
          <cell r="L6">
            <v>40</v>
          </cell>
          <cell r="M6">
            <v>40</v>
          </cell>
          <cell r="N6">
            <v>40</v>
          </cell>
          <cell r="O6">
            <v>40</v>
          </cell>
          <cell r="P6">
            <v>40</v>
          </cell>
          <cell r="Q6">
            <v>40</v>
          </cell>
          <cell r="R6">
            <v>40</v>
          </cell>
          <cell r="S6">
            <v>40</v>
          </cell>
          <cell r="T6">
            <v>40</v>
          </cell>
          <cell r="U6">
            <v>40</v>
          </cell>
          <cell r="V6">
            <v>40</v>
          </cell>
          <cell r="W6">
            <v>40</v>
          </cell>
          <cell r="X6">
            <v>40</v>
          </cell>
          <cell r="Y6">
            <v>40</v>
          </cell>
          <cell r="Z6">
            <v>40</v>
          </cell>
          <cell r="AA6">
            <v>40</v>
          </cell>
          <cell r="AB6">
            <v>40</v>
          </cell>
          <cell r="AC6">
            <v>40</v>
          </cell>
          <cell r="AD6">
            <v>40</v>
          </cell>
          <cell r="AE6">
            <v>40</v>
          </cell>
          <cell r="AF6">
            <v>40</v>
          </cell>
          <cell r="AG6">
            <v>40</v>
          </cell>
          <cell r="AH6">
            <v>40</v>
          </cell>
          <cell r="AI6">
            <v>40</v>
          </cell>
          <cell r="AJ6">
            <v>40</v>
          </cell>
          <cell r="AK6">
            <v>40</v>
          </cell>
          <cell r="AL6">
            <v>40</v>
          </cell>
          <cell r="AM6">
            <v>40</v>
          </cell>
          <cell r="AN6">
            <v>40</v>
          </cell>
          <cell r="AO6">
            <v>40</v>
          </cell>
          <cell r="AP6">
            <v>40</v>
          </cell>
          <cell r="AQ6">
            <v>40</v>
          </cell>
        </row>
        <row r="7">
          <cell r="C7">
            <v>2</v>
          </cell>
          <cell r="D7">
            <v>2.5</v>
          </cell>
          <cell r="E7">
            <v>3.5</v>
          </cell>
          <cell r="F7">
            <v>3.5</v>
          </cell>
          <cell r="G7">
            <v>3.5</v>
          </cell>
          <cell r="H7">
            <v>3.5</v>
          </cell>
          <cell r="I7">
            <v>4.5</v>
          </cell>
          <cell r="J7">
            <v>4</v>
          </cell>
          <cell r="K7">
            <v>3</v>
          </cell>
          <cell r="L7">
            <v>3</v>
          </cell>
          <cell r="M7">
            <v>3</v>
          </cell>
          <cell r="N7">
            <v>3</v>
          </cell>
          <cell r="O7">
            <v>3</v>
          </cell>
          <cell r="P7">
            <v>3</v>
          </cell>
          <cell r="Q7">
            <v>3</v>
          </cell>
          <cell r="R7">
            <v>3</v>
          </cell>
          <cell r="S7">
            <v>3</v>
          </cell>
          <cell r="T7">
            <v>3</v>
          </cell>
          <cell r="U7">
            <v>3</v>
          </cell>
          <cell r="V7">
            <v>3</v>
          </cell>
          <cell r="W7">
            <v>3</v>
          </cell>
          <cell r="X7">
            <v>3</v>
          </cell>
          <cell r="Y7">
            <v>3</v>
          </cell>
          <cell r="Z7">
            <v>3</v>
          </cell>
          <cell r="AA7">
            <v>3</v>
          </cell>
          <cell r="AB7">
            <v>3</v>
          </cell>
          <cell r="AC7">
            <v>3</v>
          </cell>
          <cell r="AD7">
            <v>3</v>
          </cell>
          <cell r="AE7">
            <v>3</v>
          </cell>
          <cell r="AF7">
            <v>3</v>
          </cell>
          <cell r="AG7">
            <v>3</v>
          </cell>
          <cell r="AH7">
            <v>3</v>
          </cell>
          <cell r="AI7">
            <v>3</v>
          </cell>
          <cell r="AJ7">
            <v>3</v>
          </cell>
          <cell r="AK7">
            <v>3</v>
          </cell>
          <cell r="AL7">
            <v>3</v>
          </cell>
          <cell r="AM7">
            <v>3</v>
          </cell>
          <cell r="AN7">
            <v>3</v>
          </cell>
          <cell r="AO7">
            <v>3</v>
          </cell>
          <cell r="AP7">
            <v>3</v>
          </cell>
          <cell r="AQ7">
            <v>3</v>
          </cell>
        </row>
        <row r="8">
          <cell r="C8">
            <v>25.75</v>
          </cell>
          <cell r="D8">
            <v>16.666666666666664</v>
          </cell>
          <cell r="E8">
            <v>24.7</v>
          </cell>
          <cell r="F8">
            <v>27.4</v>
          </cell>
          <cell r="G8">
            <v>29.085078601953601</v>
          </cell>
          <cell r="H8">
            <v>41.606496554119722</v>
          </cell>
          <cell r="I8">
            <v>52.61</v>
          </cell>
          <cell r="J8">
            <v>48.5</v>
          </cell>
          <cell r="K8">
            <v>44.707429441624363</v>
          </cell>
          <cell r="L8">
            <v>44.573494545454544</v>
          </cell>
          <cell r="M8">
            <v>45.286618133869347</v>
          </cell>
          <cell r="N8">
            <v>46.88692183642884</v>
          </cell>
          <cell r="O8">
            <v>47.867603717913788</v>
          </cell>
          <cell r="P8">
            <v>48.339451493734963</v>
          </cell>
          <cell r="Q8">
            <v>48.566640057035265</v>
          </cell>
          <cell r="R8">
            <v>49.502972858175973</v>
          </cell>
          <cell r="S8">
            <v>50.458032315339494</v>
          </cell>
          <cell r="T8">
            <v>50.458032315339494</v>
          </cell>
          <cell r="U8">
            <v>50.458032315339494</v>
          </cell>
          <cell r="V8">
            <v>50.458032315339494</v>
          </cell>
          <cell r="W8">
            <v>50.458032315339494</v>
          </cell>
          <cell r="X8">
            <v>50.458032315339494</v>
          </cell>
          <cell r="Y8">
            <v>50.458032315339494</v>
          </cell>
          <cell r="Z8">
            <v>50.458032315339494</v>
          </cell>
          <cell r="AA8">
            <v>50.458032315339494</v>
          </cell>
          <cell r="AB8">
            <v>50.458032315339494</v>
          </cell>
          <cell r="AC8">
            <v>50.458032315339494</v>
          </cell>
          <cell r="AD8">
            <v>50.458032315339494</v>
          </cell>
          <cell r="AE8">
            <v>50.458032315339494</v>
          </cell>
          <cell r="AF8">
            <v>50.458032315339494</v>
          </cell>
          <cell r="AG8">
            <v>50.458032315339494</v>
          </cell>
          <cell r="AH8">
            <v>50.458032315339494</v>
          </cell>
          <cell r="AI8">
            <v>50.458032315339494</v>
          </cell>
          <cell r="AJ8">
            <v>50.458032315339494</v>
          </cell>
          <cell r="AK8">
            <v>50.458032315339494</v>
          </cell>
          <cell r="AL8">
            <v>50.458032315339494</v>
          </cell>
          <cell r="AM8">
            <v>50.458032315339494</v>
          </cell>
          <cell r="AN8">
            <v>50.458032315339494</v>
          </cell>
          <cell r="AO8">
            <v>50.458032315339494</v>
          </cell>
          <cell r="AP8">
            <v>50.458032315339494</v>
          </cell>
          <cell r="AQ8">
            <v>50.458032315339494</v>
          </cell>
        </row>
        <row r="9">
          <cell r="C9">
            <v>25.25</v>
          </cell>
          <cell r="D9">
            <v>16.363636363636363</v>
          </cell>
          <cell r="E9">
            <v>23.5</v>
          </cell>
          <cell r="F9">
            <v>25.95</v>
          </cell>
          <cell r="G9">
            <v>27.81</v>
          </cell>
          <cell r="H9">
            <v>40.436496554119721</v>
          </cell>
          <cell r="I9">
            <v>51.435833333333335</v>
          </cell>
          <cell r="J9">
            <v>47.33</v>
          </cell>
          <cell r="K9">
            <v>43.537429441624361</v>
          </cell>
          <cell r="L9">
            <v>43.403494545454542</v>
          </cell>
          <cell r="M9">
            <v>44.116618133869345</v>
          </cell>
          <cell r="N9">
            <v>45.716921836428838</v>
          </cell>
          <cell r="O9">
            <v>46.697603717913786</v>
          </cell>
          <cell r="P9">
            <v>47.169451493734961</v>
          </cell>
          <cell r="Q9">
            <v>47.396640057035263</v>
          </cell>
          <cell r="R9">
            <v>48.332972858175971</v>
          </cell>
          <cell r="S9">
            <v>49.288032315339493</v>
          </cell>
          <cell r="T9">
            <v>49.288032315339493</v>
          </cell>
          <cell r="U9">
            <v>49.288032315339493</v>
          </cell>
          <cell r="V9">
            <v>49.288032315339493</v>
          </cell>
          <cell r="W9">
            <v>49.288032315339493</v>
          </cell>
          <cell r="X9">
            <v>49.288032315339493</v>
          </cell>
          <cell r="Y9">
            <v>49.288032315339493</v>
          </cell>
          <cell r="Z9">
            <v>49.288032315339493</v>
          </cell>
          <cell r="AA9">
            <v>49.288032315339493</v>
          </cell>
          <cell r="AB9">
            <v>49.288032315339493</v>
          </cell>
          <cell r="AC9">
            <v>49.288032315339493</v>
          </cell>
          <cell r="AD9">
            <v>49.288032315339493</v>
          </cell>
          <cell r="AE9">
            <v>49.288032315339493</v>
          </cell>
          <cell r="AF9">
            <v>49.288032315339493</v>
          </cell>
          <cell r="AG9">
            <v>49.288032315339493</v>
          </cell>
          <cell r="AH9">
            <v>49.288032315339493</v>
          </cell>
          <cell r="AI9">
            <v>49.288032315339493</v>
          </cell>
          <cell r="AJ9">
            <v>49.288032315339493</v>
          </cell>
          <cell r="AK9">
            <v>49.288032315339493</v>
          </cell>
          <cell r="AL9">
            <v>49.288032315339493</v>
          </cell>
          <cell r="AM9">
            <v>49.288032315339493</v>
          </cell>
          <cell r="AN9">
            <v>49.288032315339493</v>
          </cell>
          <cell r="AO9">
            <v>49.288032315339493</v>
          </cell>
          <cell r="AP9">
            <v>49.288032315339493</v>
          </cell>
          <cell r="AQ9">
            <v>49.288032315339493</v>
          </cell>
        </row>
        <row r="12">
          <cell r="C12">
            <v>26.9</v>
          </cell>
          <cell r="D12">
            <v>22.8</v>
          </cell>
          <cell r="E12">
            <v>21.66</v>
          </cell>
          <cell r="F12">
            <v>21</v>
          </cell>
          <cell r="G12">
            <v>20.5</v>
          </cell>
          <cell r="H12">
            <v>20</v>
          </cell>
          <cell r="I12">
            <v>19.3</v>
          </cell>
          <cell r="J12">
            <v>19</v>
          </cell>
          <cell r="K12">
            <v>18.8</v>
          </cell>
          <cell r="L12">
            <v>18.5</v>
          </cell>
          <cell r="M12">
            <v>18.3</v>
          </cell>
          <cell r="N12">
            <v>18</v>
          </cell>
          <cell r="O12">
            <v>18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3"/>
    </sheetNames>
    <sheetDataSet>
      <sheetData sheetId="0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3"/>
      <sheetName val="Sheet1"/>
      <sheetName val="EGAT Lignite"/>
      <sheetName val="EGAT Diesel"/>
      <sheetName val="EGAT Oil"/>
      <sheetName val="EGAT GAS NP"/>
      <sheetName val="EGAT GAS LKB"/>
      <sheetName val="EGAT GAS GULF"/>
      <sheetName val="EGAT GAS Myanmar"/>
      <sheetName val="IPP GAS GULF"/>
      <sheetName val="IPP Coal"/>
      <sheetName val="IPP Diesel"/>
      <sheetName val="IPP Oil"/>
      <sheetName val="IPP GAS Myanmar"/>
      <sheetName val="Gas Price"/>
      <sheetName val="SumTable ปริมาณ"/>
      <sheetName val="1.1"/>
      <sheetName val="1.2"/>
      <sheetName val="SumTable ราคา (บาท-หน่วย)"/>
      <sheetName val="2.1"/>
      <sheetName val="2.2"/>
      <sheetName val="Table ค่าไฟฟ้า กฟผ(บาท-kWh)"/>
      <sheetName val="3.1"/>
      <sheetName val="3.2"/>
      <sheetName val="Purchase"/>
      <sheetName val="Assumptions"/>
      <sheetName val="factor"/>
      <sheetName val="Tariff"/>
      <sheetName val="repay45"/>
    </sheetNames>
    <sheetDataSet>
      <sheetData sheetId="0" refreshError="1">
        <row r="2">
          <cell r="C2">
            <v>2549</v>
          </cell>
        </row>
        <row r="3">
          <cell r="C3">
            <v>2548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hai 1P"/>
      <sheetName val="Thai 2p"/>
      <sheetName val="English 1P"/>
      <sheetName val="UD"/>
      <sheetName val="Diesel"/>
      <sheetName val="Fuel Oil 2%"/>
      <sheetName val="FO 2%Krabi"/>
      <sheetName val="Fuel Oi HHP"/>
      <sheetName val="Imported Coal"/>
      <sheetName val="Nutural Gas"/>
      <sheetName val="Heating Value"/>
      <sheetName val="Case 2NewIPP32Units"/>
      <sheetName val="Sheet3"/>
      <sheetName val="Index"/>
      <sheetName val="Currency"/>
      <sheetName val="Energy Onshor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 refreshError="1">
        <row r="23">
          <cell r="C23">
            <v>37</v>
          </cell>
        </row>
      </sheetData>
      <sheetData sheetId="11"/>
      <sheetData sheetId="12" refreshError="1"/>
      <sheetData sheetId="13" refreshError="1"/>
      <sheetData sheetId="14" refreshError="1"/>
      <sheetData sheetId="15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https://www.eria.org/publications/lao-pdr-energy-outlook-2020" TargetMode="External"/><Relationship Id="rId1" Type="http://schemas.openxmlformats.org/officeDocument/2006/relationships/hyperlink" Target="https://www.csis.org/analysis/post-covid-19-economic-and-health-recovery-laos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db.org/news/cambodia-economy-recover-2021-accelerate-2022-adb?fbclid=IwAR10JLMnvwWfbMXXNXYkTgEmaTJwvc41R2-l7b316rrYmGKD-zWcvXVakhQ" TargetMode="External"/><Relationship Id="rId2" Type="http://schemas.openxmlformats.org/officeDocument/2006/relationships/hyperlink" Target="https://www.adb.org/countries/cambodia/economy" TargetMode="External"/><Relationship Id="rId1" Type="http://schemas.openxmlformats.org/officeDocument/2006/relationships/hyperlink" Target="https://www.worldbank.org/en/country/cambodia/publication/cambodia-country-economic-update-december-2021-cambodia-is-now-living-with-covid-19" TargetMode="External"/><Relationship Id="rId4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92D050"/>
  </sheetPr>
  <dimension ref="A1:AD81"/>
  <sheetViews>
    <sheetView showGridLines="0" topLeftCell="A22" workbookViewId="0">
      <selection activeCell="C49" sqref="C49"/>
    </sheetView>
  </sheetViews>
  <sheetFormatPr defaultColWidth="9" defaultRowHeight="15" customHeight="1"/>
  <cols>
    <col min="1" max="1" width="3.25" style="211" customWidth="1"/>
    <col min="2" max="2" width="3.375" style="211" customWidth="1"/>
    <col min="3" max="3" width="4.125" style="211" customWidth="1"/>
    <col min="4" max="10" width="20.375" style="211" customWidth="1"/>
    <col min="11" max="15" width="9" style="211"/>
    <col min="16" max="16" width="6.375" style="211" customWidth="1"/>
    <col min="17" max="16384" width="9" style="211"/>
  </cols>
  <sheetData>
    <row r="1" spans="1:30" s="208" customFormat="1" ht="40.5" customHeight="1" thickBot="1">
      <c r="A1" s="1130" t="s">
        <v>439</v>
      </c>
      <c r="B1" s="1131"/>
      <c r="C1" s="1131"/>
      <c r="D1" s="1131"/>
      <c r="E1" s="1131"/>
      <c r="F1" s="1131"/>
      <c r="G1" s="1131"/>
      <c r="H1" s="1131"/>
      <c r="I1" s="1131"/>
      <c r="J1" s="1131"/>
      <c r="K1" s="1131"/>
      <c r="L1" s="1131"/>
      <c r="M1" s="1131"/>
      <c r="N1" s="1131"/>
      <c r="O1" s="1131"/>
      <c r="P1" s="1131"/>
      <c r="Q1" s="1131"/>
      <c r="R1" s="1131"/>
      <c r="S1" s="1131"/>
      <c r="T1" s="1131"/>
      <c r="U1" s="1131"/>
      <c r="V1" s="1131"/>
      <c r="W1" s="1131"/>
      <c r="X1" s="1131"/>
      <c r="Y1" s="1131"/>
      <c r="Z1" s="1131"/>
      <c r="AA1" s="1131"/>
      <c r="AB1" s="1131"/>
      <c r="AC1" s="1132"/>
      <c r="AD1" s="700"/>
    </row>
    <row r="2" spans="1:30" ht="15" customHeight="1">
      <c r="A2" s="209"/>
      <c r="B2" s="210"/>
      <c r="C2" s="210"/>
      <c r="D2" s="210"/>
      <c r="E2" s="210"/>
      <c r="F2" s="210"/>
      <c r="G2" s="210"/>
      <c r="H2" s="210"/>
      <c r="I2" s="210"/>
      <c r="J2" s="210"/>
      <c r="K2" s="210"/>
      <c r="L2" s="210"/>
      <c r="M2" s="210"/>
      <c r="N2" s="210"/>
      <c r="O2" s="210"/>
      <c r="P2" s="210"/>
      <c r="Q2" s="210"/>
      <c r="AC2" s="212"/>
    </row>
    <row r="3" spans="1:30" ht="15" customHeight="1">
      <c r="A3" s="213"/>
      <c r="B3" s="214" t="s">
        <v>72</v>
      </c>
      <c r="C3" s="215"/>
      <c r="AC3" s="212"/>
    </row>
    <row r="4" spans="1:30" ht="15" customHeight="1">
      <c r="A4" s="213"/>
      <c r="C4" s="215" t="s">
        <v>436</v>
      </c>
      <c r="AC4" s="212"/>
    </row>
    <row r="5" spans="1:30" ht="15" customHeight="1">
      <c r="A5" s="213"/>
      <c r="AC5" s="212"/>
    </row>
    <row r="6" spans="1:30" ht="15" customHeight="1">
      <c r="A6" s="213"/>
      <c r="B6" s="214" t="s">
        <v>73</v>
      </c>
      <c r="AC6" s="212"/>
    </row>
    <row r="7" spans="1:30" ht="15" customHeight="1">
      <c r="A7" s="213"/>
      <c r="B7" s="211">
        <v>1</v>
      </c>
      <c r="C7" s="211" t="s">
        <v>446</v>
      </c>
      <c r="AC7" s="212"/>
    </row>
    <row r="8" spans="1:30" ht="15" customHeight="1">
      <c r="A8" s="213"/>
      <c r="B8" s="214"/>
      <c r="C8" s="211">
        <v>1.1000000000000001</v>
      </c>
      <c r="D8" s="211" t="s">
        <v>438</v>
      </c>
      <c r="AC8" s="212"/>
    </row>
    <row r="9" spans="1:30" ht="15" customHeight="1">
      <c r="A9" s="213"/>
      <c r="B9" s="214"/>
      <c r="C9" s="211">
        <v>1.2</v>
      </c>
      <c r="D9" s="211" t="s">
        <v>437</v>
      </c>
      <c r="AC9" s="212"/>
    </row>
    <row r="10" spans="1:30" ht="15" customHeight="1">
      <c r="A10" s="213"/>
      <c r="B10" s="214"/>
      <c r="C10" s="211">
        <v>1.3</v>
      </c>
      <c r="D10" s="211" t="s">
        <v>304</v>
      </c>
      <c r="AC10" s="212"/>
    </row>
    <row r="11" spans="1:30" ht="15" customHeight="1">
      <c r="A11" s="213"/>
      <c r="B11" s="214"/>
      <c r="C11" s="211">
        <v>1.4</v>
      </c>
      <c r="D11" s="211" t="s">
        <v>293</v>
      </c>
      <c r="AC11" s="212"/>
    </row>
    <row r="12" spans="1:30" ht="15" customHeight="1">
      <c r="A12" s="213"/>
      <c r="B12" s="214"/>
      <c r="C12" s="211">
        <v>1.5</v>
      </c>
      <c r="D12" s="211" t="s">
        <v>292</v>
      </c>
      <c r="AC12" s="212"/>
    </row>
    <row r="13" spans="1:30" ht="15" customHeight="1">
      <c r="A13" s="213"/>
      <c r="B13" s="214"/>
      <c r="C13" s="211">
        <v>1.6</v>
      </c>
      <c r="D13" s="211" t="s">
        <v>355</v>
      </c>
      <c r="AC13" s="212"/>
    </row>
    <row r="14" spans="1:30" ht="15" customHeight="1">
      <c r="A14" s="213"/>
      <c r="B14" s="214"/>
      <c r="AC14" s="212"/>
    </row>
    <row r="15" spans="1:30" ht="15" customHeight="1">
      <c r="A15" s="213"/>
      <c r="B15" s="211">
        <v>2</v>
      </c>
      <c r="C15" s="215" t="s">
        <v>294</v>
      </c>
      <c r="AC15" s="212"/>
    </row>
    <row r="16" spans="1:30" ht="15" customHeight="1">
      <c r="A16" s="213"/>
      <c r="B16" s="211">
        <v>3</v>
      </c>
      <c r="C16" s="215" t="s">
        <v>440</v>
      </c>
      <c r="AC16" s="212"/>
    </row>
    <row r="17" spans="1:29" ht="15" customHeight="1">
      <c r="A17" s="213"/>
      <c r="B17" s="211">
        <v>4</v>
      </c>
      <c r="C17" s="215" t="s">
        <v>74</v>
      </c>
      <c r="AC17" s="212"/>
    </row>
    <row r="18" spans="1:29" ht="15" customHeight="1">
      <c r="A18" s="213"/>
      <c r="AC18" s="212"/>
    </row>
    <row r="19" spans="1:29" ht="15" customHeight="1">
      <c r="A19" s="213"/>
      <c r="B19" s="214" t="s">
        <v>75</v>
      </c>
      <c r="AC19" s="212"/>
    </row>
    <row r="20" spans="1:29" ht="15" customHeight="1">
      <c r="A20" s="213"/>
      <c r="B20" s="211">
        <v>1</v>
      </c>
      <c r="C20" s="211" t="s">
        <v>298</v>
      </c>
      <c r="AC20" s="212"/>
    </row>
    <row r="21" spans="1:29" ht="15" customHeight="1">
      <c r="A21" s="213"/>
      <c r="B21" s="211">
        <v>2</v>
      </c>
      <c r="C21" s="211" t="s">
        <v>295</v>
      </c>
      <c r="AC21" s="212"/>
    </row>
    <row r="22" spans="1:29" ht="15" customHeight="1">
      <c r="A22" s="213"/>
      <c r="B22" s="211">
        <v>3</v>
      </c>
      <c r="C22" s="211" t="s">
        <v>299</v>
      </c>
      <c r="AC22" s="212"/>
    </row>
    <row r="23" spans="1:29" ht="15" customHeight="1">
      <c r="A23" s="213"/>
      <c r="B23" s="211">
        <v>4</v>
      </c>
      <c r="C23" s="211" t="s">
        <v>300</v>
      </c>
      <c r="AC23" s="212"/>
    </row>
    <row r="24" spans="1:29" ht="15" customHeight="1">
      <c r="A24" s="213"/>
      <c r="B24" s="211">
        <v>5</v>
      </c>
      <c r="C24" s="211" t="s">
        <v>306</v>
      </c>
      <c r="AC24" s="212"/>
    </row>
    <row r="25" spans="1:29" ht="15" customHeight="1">
      <c r="A25" s="213"/>
      <c r="B25" s="211">
        <v>6</v>
      </c>
      <c r="C25" s="211" t="s">
        <v>337</v>
      </c>
      <c r="AC25" s="212"/>
    </row>
    <row r="26" spans="1:29" ht="15" customHeight="1">
      <c r="A26" s="213"/>
      <c r="C26" s="211" t="s">
        <v>338</v>
      </c>
      <c r="AC26" s="212"/>
    </row>
    <row r="27" spans="1:29" ht="15" customHeight="1">
      <c r="A27" s="213"/>
      <c r="B27" s="211">
        <v>7</v>
      </c>
      <c r="C27" s="211" t="s">
        <v>303</v>
      </c>
      <c r="AC27" s="212"/>
    </row>
    <row r="28" spans="1:29" ht="15" customHeight="1">
      <c r="A28" s="213"/>
      <c r="B28" s="211">
        <v>8</v>
      </c>
      <c r="C28" s="211" t="s">
        <v>302</v>
      </c>
      <c r="AC28" s="212"/>
    </row>
    <row r="29" spans="1:29" ht="15" customHeight="1">
      <c r="A29" s="213"/>
      <c r="B29" s="211">
        <v>9</v>
      </c>
      <c r="C29" s="211" t="s">
        <v>301</v>
      </c>
      <c r="AC29" s="212"/>
    </row>
    <row r="30" spans="1:29" ht="15" customHeight="1">
      <c r="A30" s="213"/>
      <c r="C30" s="701" t="s">
        <v>296</v>
      </c>
      <c r="AC30" s="212"/>
    </row>
    <row r="31" spans="1:29" ht="15" customHeight="1">
      <c r="A31" s="213"/>
      <c r="B31" s="721">
        <v>10</v>
      </c>
      <c r="C31" s="721" t="s">
        <v>341</v>
      </c>
      <c r="D31" s="721"/>
      <c r="E31" s="721"/>
      <c r="F31" s="721"/>
      <c r="G31" s="721"/>
      <c r="H31" s="721"/>
      <c r="I31" s="721"/>
      <c r="J31" s="721"/>
      <c r="K31" s="721"/>
      <c r="L31" s="721"/>
      <c r="M31" s="721"/>
      <c r="N31" s="721"/>
      <c r="O31" s="721"/>
      <c r="P31" s="721"/>
      <c r="Q31" s="721"/>
      <c r="AC31" s="212"/>
    </row>
    <row r="32" spans="1:29" ht="15" customHeight="1">
      <c r="A32" s="213"/>
      <c r="C32" s="794" t="s">
        <v>356</v>
      </c>
      <c r="D32" s="793"/>
      <c r="E32" s="793"/>
      <c r="F32" s="793"/>
      <c r="G32" s="793"/>
      <c r="H32" s="793"/>
      <c r="I32" s="793"/>
      <c r="J32" s="793"/>
      <c r="K32" s="793"/>
      <c r="L32" s="793"/>
      <c r="M32" s="793"/>
      <c r="N32" s="793"/>
      <c r="O32" s="793"/>
      <c r="P32" s="793"/>
      <c r="Q32" s="793"/>
      <c r="R32" s="793"/>
      <c r="AC32" s="212"/>
    </row>
    <row r="33" spans="1:29" ht="15" customHeight="1">
      <c r="A33" s="213"/>
      <c r="C33" s="797" t="s">
        <v>368</v>
      </c>
      <c r="D33" s="721"/>
      <c r="E33" s="721"/>
      <c r="F33" s="721"/>
      <c r="G33" s="721"/>
      <c r="H33" s="721"/>
      <c r="I33" s="721"/>
      <c r="J33" s="721"/>
      <c r="K33" s="721"/>
      <c r="L33" s="721"/>
      <c r="M33" s="721"/>
      <c r="N33" s="721"/>
      <c r="O33" s="721"/>
      <c r="P33" s="721"/>
      <c r="Q33" s="721"/>
      <c r="AC33" s="212"/>
    </row>
    <row r="34" spans="1:29" ht="15" customHeight="1">
      <c r="A34" s="213"/>
      <c r="D34" s="211" t="s">
        <v>367</v>
      </c>
      <c r="AC34" s="212"/>
    </row>
    <row r="35" spans="1:29" ht="15" customHeight="1">
      <c r="A35" s="213"/>
      <c r="C35" s="701" t="s">
        <v>357</v>
      </c>
      <c r="D35" s="701"/>
      <c r="E35" s="701"/>
      <c r="F35" s="701"/>
      <c r="G35" s="701"/>
      <c r="H35" s="701"/>
      <c r="AC35" s="212"/>
    </row>
    <row r="36" spans="1:29" ht="15" customHeight="1">
      <c r="A36" s="213"/>
      <c r="C36" s="701" t="s">
        <v>358</v>
      </c>
      <c r="D36" s="701"/>
      <c r="E36" s="701"/>
      <c r="F36" s="701"/>
      <c r="G36" s="701"/>
      <c r="H36" s="701"/>
      <c r="AC36" s="212"/>
    </row>
    <row r="37" spans="1:29" ht="15" customHeight="1">
      <c r="A37" s="213"/>
      <c r="C37" s="701" t="s">
        <v>359</v>
      </c>
      <c r="D37" s="701"/>
      <c r="E37" s="701"/>
      <c r="F37" s="701"/>
      <c r="G37" s="701"/>
      <c r="H37" s="701"/>
      <c r="AC37" s="212"/>
    </row>
    <row r="38" spans="1:29" ht="15" customHeight="1">
      <c r="A38" s="213"/>
      <c r="C38" s="796" t="s">
        <v>441</v>
      </c>
      <c r="D38" s="721"/>
      <c r="E38" s="721"/>
      <c r="F38" s="721"/>
      <c r="G38" s="721"/>
      <c r="AC38" s="212"/>
    </row>
    <row r="39" spans="1:29" ht="15" customHeight="1">
      <c r="A39" s="213"/>
      <c r="C39" s="721"/>
      <c r="D39" s="796" t="s">
        <v>450</v>
      </c>
      <c r="E39" s="721"/>
      <c r="F39" s="721"/>
      <c r="G39" s="721"/>
      <c r="AC39" s="212"/>
    </row>
    <row r="40" spans="1:29" ht="15" customHeight="1">
      <c r="A40" s="213"/>
      <c r="C40" s="721"/>
      <c r="D40" s="796" t="s">
        <v>360</v>
      </c>
      <c r="E40" s="721"/>
      <c r="F40" s="721"/>
      <c r="G40" s="721"/>
      <c r="AC40" s="212"/>
    </row>
    <row r="41" spans="1:29" ht="15" customHeight="1">
      <c r="A41" s="213"/>
      <c r="C41" s="721"/>
      <c r="D41" s="796" t="s">
        <v>442</v>
      </c>
      <c r="E41" s="721"/>
      <c r="F41" s="721"/>
      <c r="G41" s="721"/>
      <c r="H41" s="721"/>
      <c r="AC41" s="212"/>
    </row>
    <row r="42" spans="1:29" ht="15" customHeight="1">
      <c r="A42" s="213"/>
      <c r="C42" s="794" t="s">
        <v>443</v>
      </c>
      <c r="D42" s="793"/>
      <c r="E42" s="793"/>
      <c r="AC42" s="212"/>
    </row>
    <row r="43" spans="1:29" ht="15" customHeight="1">
      <c r="A43" s="213"/>
      <c r="C43" s="211" t="s">
        <v>445</v>
      </c>
      <c r="D43" s="214"/>
      <c r="AC43" s="212"/>
    </row>
    <row r="44" spans="1:29" ht="15" customHeight="1">
      <c r="A44" s="213"/>
      <c r="C44" s="211" t="s">
        <v>444</v>
      </c>
      <c r="AC44" s="212"/>
    </row>
    <row r="45" spans="1:29" ht="15" customHeight="1">
      <c r="A45" s="213"/>
      <c r="C45" s="211" t="s">
        <v>447</v>
      </c>
      <c r="AC45" s="212"/>
    </row>
    <row r="46" spans="1:29" ht="15" customHeight="1">
      <c r="A46" s="213"/>
      <c r="C46" s="211" t="s">
        <v>448</v>
      </c>
      <c r="AC46" s="212"/>
    </row>
    <row r="47" spans="1:29" ht="15" customHeight="1">
      <c r="A47" s="213"/>
      <c r="C47" s="211" t="s">
        <v>449</v>
      </c>
      <c r="D47" s="793"/>
      <c r="E47" s="793"/>
      <c r="AC47" s="212"/>
    </row>
    <row r="48" spans="1:29" ht="15" customHeight="1">
      <c r="A48" s="213"/>
      <c r="C48" s="211" t="s">
        <v>451</v>
      </c>
      <c r="AC48" s="212"/>
    </row>
    <row r="49" spans="1:29" ht="15" customHeight="1">
      <c r="A49" s="213"/>
      <c r="AC49" s="212"/>
    </row>
    <row r="50" spans="1:29" ht="15" customHeight="1">
      <c r="A50" s="213"/>
      <c r="AC50" s="212"/>
    </row>
    <row r="57" spans="1:29" ht="15" customHeight="1">
      <c r="D57" s="214"/>
    </row>
    <row r="61" spans="1:29" ht="15" customHeight="1">
      <c r="E61" s="795"/>
    </row>
    <row r="66" spans="1:29" ht="12" hidden="1" customHeight="1" thickBot="1"/>
    <row r="67" spans="1:29" s="722" customFormat="1" ht="30.75" hidden="1" customHeight="1">
      <c r="A67" s="1133" t="s">
        <v>369</v>
      </c>
      <c r="B67" s="1134"/>
      <c r="C67" s="1134"/>
      <c r="D67" s="1134"/>
      <c r="E67" s="1134"/>
      <c r="F67" s="1134"/>
      <c r="G67" s="1134"/>
      <c r="H67" s="1134"/>
      <c r="I67" s="1134"/>
      <c r="J67" s="1134"/>
      <c r="K67" s="1134"/>
      <c r="L67" s="1134"/>
      <c r="M67" s="1134"/>
      <c r="N67" s="1134"/>
      <c r="O67" s="1134"/>
      <c r="P67" s="1134"/>
      <c r="Q67" s="1134"/>
      <c r="R67" s="1134"/>
      <c r="S67" s="1134"/>
      <c r="T67" s="1134"/>
      <c r="U67" s="1134"/>
      <c r="V67" s="1134"/>
      <c r="W67" s="1134"/>
      <c r="X67" s="1134"/>
      <c r="Y67" s="1134"/>
      <c r="Z67" s="1134"/>
      <c r="AA67" s="1134"/>
      <c r="AB67" s="1134"/>
      <c r="AC67" s="1135"/>
    </row>
    <row r="68" spans="1:29" ht="12" hidden="1" customHeight="1">
      <c r="A68" s="213"/>
      <c r="B68" s="214" t="s">
        <v>342</v>
      </c>
      <c r="AC68" s="212"/>
    </row>
    <row r="69" spans="1:29" ht="12" hidden="1" customHeight="1">
      <c r="A69" s="213"/>
      <c r="B69" s="211">
        <v>1</v>
      </c>
      <c r="C69" s="211" t="s">
        <v>343</v>
      </c>
      <c r="AC69" s="212"/>
    </row>
    <row r="70" spans="1:29" ht="12" hidden="1" customHeight="1">
      <c r="A70" s="213"/>
      <c r="B70" s="211">
        <v>2</v>
      </c>
      <c r="C70" s="211" t="s">
        <v>370</v>
      </c>
      <c r="AC70" s="212"/>
    </row>
    <row r="71" spans="1:29" ht="12" hidden="1" customHeight="1">
      <c r="A71" s="213"/>
      <c r="B71" s="214"/>
      <c r="AC71" s="212"/>
    </row>
    <row r="72" spans="1:29" ht="12" hidden="1" customHeight="1">
      <c r="A72" s="213"/>
      <c r="B72" s="214" t="s">
        <v>75</v>
      </c>
      <c r="AC72" s="212"/>
    </row>
    <row r="73" spans="1:29" ht="12" hidden="1" customHeight="1">
      <c r="A73" s="213"/>
      <c r="B73" s="211">
        <v>1</v>
      </c>
      <c r="C73" s="211" t="s">
        <v>371</v>
      </c>
      <c r="AC73" s="212"/>
    </row>
    <row r="74" spans="1:29" ht="12" hidden="1" customHeight="1">
      <c r="A74" s="213"/>
      <c r="B74" s="211">
        <v>2</v>
      </c>
      <c r="C74" s="211" t="s">
        <v>344</v>
      </c>
      <c r="AC74" s="212"/>
    </row>
    <row r="75" spans="1:29" ht="12" hidden="1" customHeight="1">
      <c r="A75" s="213"/>
      <c r="B75" s="211">
        <v>3</v>
      </c>
      <c r="C75" s="211" t="s">
        <v>372</v>
      </c>
      <c r="AC75" s="212"/>
    </row>
    <row r="76" spans="1:29" ht="12" hidden="1" customHeight="1" thickBot="1">
      <c r="A76" s="800"/>
      <c r="B76" s="801"/>
      <c r="C76" s="801"/>
      <c r="D76" s="801"/>
      <c r="E76" s="801"/>
      <c r="F76" s="801"/>
      <c r="G76" s="801"/>
      <c r="H76" s="801"/>
      <c r="I76" s="801"/>
      <c r="J76" s="801"/>
      <c r="K76" s="801"/>
      <c r="L76" s="801"/>
      <c r="M76" s="801"/>
      <c r="N76" s="801"/>
      <c r="O76" s="801"/>
      <c r="P76" s="801"/>
      <c r="Q76" s="801"/>
      <c r="R76" s="801"/>
      <c r="S76" s="801"/>
      <c r="T76" s="801"/>
      <c r="U76" s="801"/>
      <c r="V76" s="801"/>
      <c r="W76" s="801"/>
      <c r="X76" s="801"/>
      <c r="Y76" s="801"/>
      <c r="Z76" s="801"/>
      <c r="AA76" s="801"/>
      <c r="AB76" s="801"/>
      <c r="AC76" s="802"/>
    </row>
    <row r="77" spans="1:29" ht="12" hidden="1" customHeight="1"/>
    <row r="78" spans="1:29" ht="12" hidden="1" customHeight="1"/>
    <row r="79" spans="1:29" ht="15" hidden="1" customHeight="1"/>
    <row r="80" spans="1:29" ht="15" hidden="1" customHeight="1"/>
    <row r="81" ht="15" hidden="1" customHeight="1"/>
  </sheetData>
  <mergeCells count="2">
    <mergeCell ref="A1:AC1"/>
    <mergeCell ref="A67:AC67"/>
  </mergeCells>
  <phoneticPr fontId="0" type="noConversion"/>
  <printOptions horizontalCentered="1" verticalCentered="1"/>
  <pageMargins left="0.39370078740157483" right="0.39370078740157483" top="0.39370078740157483" bottom="0.39370078740157483" header="0.19685039370078741" footer="0.19685039370078741"/>
  <pageSetup paperSize="9" orientation="landscape" r:id="rId1"/>
  <headerFooter alignWithMargin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8">
    <tabColor rgb="FFFF0000"/>
  </sheetPr>
  <dimension ref="A1:AW62"/>
  <sheetViews>
    <sheetView showGridLines="0" workbookViewId="0">
      <selection activeCell="K35" sqref="K35"/>
    </sheetView>
  </sheetViews>
  <sheetFormatPr defaultColWidth="7" defaultRowHeight="21"/>
  <cols>
    <col min="1" max="1" width="1.625" style="301" customWidth="1"/>
    <col min="2" max="2" width="12.625" style="301" customWidth="1"/>
    <col min="3" max="3" width="9.625" style="301" customWidth="1"/>
    <col min="4" max="4" width="8.625" style="301" customWidth="1"/>
    <col min="5" max="5" width="6.625" style="301" customWidth="1"/>
    <col min="6" max="6" width="9.625" style="301" customWidth="1"/>
    <col min="7" max="7" width="8.625" style="301" customWidth="1"/>
    <col min="8" max="8" width="6.625" style="301" customWidth="1"/>
    <col min="9" max="9" width="7.375" style="301" customWidth="1"/>
    <col min="10" max="16384" width="7" style="378"/>
  </cols>
  <sheetData>
    <row r="1" spans="1:49" s="301" customFormat="1" ht="29.25" customHeight="1">
      <c r="A1" s="298"/>
      <c r="B1" s="299" t="s">
        <v>243</v>
      </c>
      <c r="C1" s="300"/>
      <c r="D1" s="300"/>
      <c r="E1" s="300"/>
      <c r="F1" s="300"/>
      <c r="G1" s="300"/>
      <c r="H1" s="300"/>
      <c r="I1" s="300"/>
    </row>
    <row r="2" spans="1:49" s="301" customFormat="1" ht="23.25" customHeight="1">
      <c r="B2" s="392" t="s">
        <v>411</v>
      </c>
      <c r="C2" s="303"/>
      <c r="D2" s="304"/>
      <c r="E2" s="304"/>
      <c r="F2" s="304"/>
      <c r="G2" s="304"/>
      <c r="H2" s="304"/>
      <c r="I2" s="304"/>
    </row>
    <row r="3" spans="1:49" s="301" customFormat="1" ht="8.25" customHeight="1">
      <c r="B3" s="306"/>
      <c r="C3" s="303"/>
      <c r="D3" s="303"/>
      <c r="E3" s="303"/>
      <c r="F3" s="303"/>
      <c r="G3" s="303"/>
      <c r="H3" s="303"/>
      <c r="I3" s="303"/>
    </row>
    <row r="4" spans="1:49" s="301" customFormat="1" ht="29.25" customHeight="1">
      <c r="B4" s="307"/>
      <c r="C4" s="308" t="s">
        <v>202</v>
      </c>
      <c r="D4" s="309"/>
      <c r="E4" s="310"/>
      <c r="F4" s="311" t="s">
        <v>203</v>
      </c>
      <c r="G4" s="309"/>
      <c r="H4" s="310"/>
      <c r="I4" s="442" t="s">
        <v>204</v>
      </c>
    </row>
    <row r="5" spans="1:49" s="301" customFormat="1" ht="24.75" customHeight="1">
      <c r="B5" s="312" t="s">
        <v>205</v>
      </c>
      <c r="C5" s="1145" t="s">
        <v>97</v>
      </c>
      <c r="D5" s="313" t="s">
        <v>206</v>
      </c>
      <c r="E5" s="314"/>
      <c r="F5" s="1147" t="s">
        <v>115</v>
      </c>
      <c r="G5" s="313" t="s">
        <v>207</v>
      </c>
      <c r="H5" s="314"/>
      <c r="I5" s="315" t="s">
        <v>208</v>
      </c>
    </row>
    <row r="6" spans="1:49" s="301" customFormat="1" ht="17.25" customHeight="1">
      <c r="B6" s="316"/>
      <c r="C6" s="1146"/>
      <c r="D6" s="317" t="s">
        <v>97</v>
      </c>
      <c r="E6" s="317" t="s">
        <v>209</v>
      </c>
      <c r="F6" s="1148"/>
      <c r="G6" s="317" t="s">
        <v>115</v>
      </c>
      <c r="H6" s="317" t="s">
        <v>209</v>
      </c>
      <c r="I6" s="443" t="s">
        <v>209</v>
      </c>
    </row>
    <row r="7" spans="1:49" s="301" customFormat="1" ht="18" customHeight="1">
      <c r="B7" s="318" t="s">
        <v>210</v>
      </c>
      <c r="C7" s="319"/>
      <c r="D7" s="320"/>
      <c r="E7" s="320"/>
      <c r="F7" s="321"/>
      <c r="G7" s="320"/>
      <c r="H7" s="320"/>
      <c r="I7" s="322"/>
      <c r="J7" s="324"/>
      <c r="K7" s="323"/>
      <c r="L7" s="323"/>
      <c r="M7" s="325"/>
      <c r="N7" s="305"/>
      <c r="O7" s="305"/>
      <c r="P7" s="305"/>
      <c r="Q7" s="302"/>
      <c r="R7" s="326"/>
      <c r="S7" s="323"/>
      <c r="T7" s="323"/>
      <c r="U7" s="324"/>
      <c r="V7" s="325"/>
      <c r="W7" s="305"/>
      <c r="X7" s="305"/>
      <c r="Y7" s="305"/>
      <c r="Z7" s="302"/>
      <c r="AA7" s="302"/>
      <c r="AB7" s="302"/>
      <c r="AC7" s="302"/>
      <c r="AD7" s="302"/>
      <c r="AE7" s="302"/>
      <c r="AF7" s="302"/>
      <c r="AG7" s="302"/>
      <c r="AH7" s="302"/>
      <c r="AI7" s="302"/>
      <c r="AJ7" s="302"/>
      <c r="AK7" s="302"/>
      <c r="AL7" s="302"/>
      <c r="AM7" s="302"/>
      <c r="AN7" s="302"/>
      <c r="AO7" s="302"/>
      <c r="AP7" s="302"/>
      <c r="AQ7" s="302"/>
      <c r="AR7" s="302"/>
      <c r="AS7" s="302"/>
      <c r="AT7" s="302"/>
      <c r="AU7" s="302"/>
      <c r="AV7" s="302"/>
      <c r="AW7" s="302"/>
    </row>
    <row r="8" spans="1:49" s="301" customFormat="1" ht="18" hidden="1" customHeight="1">
      <c r="B8" s="327" t="s">
        <v>211</v>
      </c>
      <c r="C8" s="875">
        <v>561.76</v>
      </c>
      <c r="D8" s="876"/>
      <c r="E8" s="876"/>
      <c r="F8" s="877">
        <v>2852.6097800000002</v>
      </c>
      <c r="G8" s="878"/>
      <c r="H8" s="878"/>
      <c r="I8" s="879">
        <f>F8/(C8*0.0876)</f>
        <v>57.967884122178319</v>
      </c>
      <c r="J8" s="324"/>
      <c r="K8" s="323"/>
      <c r="L8" s="323"/>
      <c r="M8" s="325"/>
      <c r="N8" s="305"/>
      <c r="O8" s="305"/>
      <c r="P8" s="305"/>
      <c r="Q8" s="302"/>
      <c r="R8" s="326"/>
      <c r="S8" s="323"/>
      <c r="T8" s="323"/>
      <c r="U8" s="324"/>
      <c r="V8" s="325"/>
      <c r="W8" s="305"/>
      <c r="X8" s="305"/>
      <c r="Y8" s="305"/>
      <c r="Z8" s="302"/>
      <c r="AA8" s="302"/>
      <c r="AB8" s="302"/>
      <c r="AC8" s="302"/>
      <c r="AD8" s="302"/>
      <c r="AE8" s="302"/>
      <c r="AF8" s="302"/>
      <c r="AG8" s="302"/>
      <c r="AH8" s="302"/>
      <c r="AI8" s="302"/>
      <c r="AJ8" s="302"/>
      <c r="AK8" s="302"/>
      <c r="AL8" s="302"/>
      <c r="AM8" s="302"/>
      <c r="AN8" s="302"/>
      <c r="AO8" s="302"/>
      <c r="AP8" s="302"/>
      <c r="AQ8" s="302"/>
      <c r="AR8" s="302"/>
      <c r="AS8" s="302"/>
      <c r="AT8" s="302"/>
      <c r="AU8" s="302"/>
      <c r="AV8" s="302"/>
      <c r="AW8" s="302"/>
    </row>
    <row r="9" spans="1:49" s="301" customFormat="1" ht="18" hidden="1" customHeight="1">
      <c r="B9" s="327" t="s">
        <v>212</v>
      </c>
      <c r="C9" s="875">
        <v>608.46400000000006</v>
      </c>
      <c r="D9" s="878">
        <f>C9-C8</f>
        <v>46.704000000000065</v>
      </c>
      <c r="E9" s="878">
        <f>D9/C8*100</f>
        <v>8.3138706921105214</v>
      </c>
      <c r="F9" s="877">
        <v>3099.7078899999997</v>
      </c>
      <c r="G9" s="878">
        <f>F9-F8</f>
        <v>247.09810999999945</v>
      </c>
      <c r="H9" s="878">
        <f>G9/F8*100</f>
        <v>8.6621770608947219</v>
      </c>
      <c r="I9" s="878">
        <f>F9/(C9*0.08784)</f>
        <v>57.995400716922425</v>
      </c>
      <c r="J9" s="324"/>
      <c r="K9" s="323"/>
      <c r="L9" s="323"/>
      <c r="M9" s="325"/>
      <c r="N9" s="305"/>
      <c r="O9" s="305"/>
      <c r="P9" s="305"/>
      <c r="Q9" s="302"/>
      <c r="R9" s="326"/>
      <c r="S9" s="323"/>
      <c r="T9" s="323"/>
      <c r="U9" s="324"/>
      <c r="V9" s="325"/>
      <c r="W9" s="305"/>
      <c r="X9" s="305"/>
      <c r="Y9" s="305"/>
      <c r="Z9" s="302"/>
      <c r="AA9" s="302"/>
      <c r="AB9" s="302"/>
      <c r="AC9" s="302"/>
      <c r="AD9" s="302"/>
      <c r="AE9" s="302"/>
      <c r="AF9" s="302"/>
      <c r="AG9" s="302"/>
      <c r="AH9" s="302"/>
      <c r="AI9" s="302"/>
      <c r="AJ9" s="302"/>
      <c r="AK9" s="302"/>
      <c r="AL9" s="302"/>
      <c r="AM9" s="302"/>
      <c r="AN9" s="302"/>
      <c r="AO9" s="302"/>
      <c r="AP9" s="302"/>
      <c r="AQ9" s="302"/>
      <c r="AR9" s="302"/>
      <c r="AS9" s="302"/>
      <c r="AT9" s="302"/>
      <c r="AU9" s="302"/>
      <c r="AV9" s="302"/>
      <c r="AW9" s="302"/>
    </row>
    <row r="10" spans="1:49" s="301" customFormat="1" ht="18" hidden="1" customHeight="1">
      <c r="B10" s="327" t="s">
        <v>213</v>
      </c>
      <c r="C10" s="875">
        <v>641.65199999999993</v>
      </c>
      <c r="D10" s="878">
        <f>C10-C9</f>
        <v>33.187999999999874</v>
      </c>
      <c r="E10" s="878">
        <f>D10/C9*100</f>
        <v>5.45439007073547</v>
      </c>
      <c r="F10" s="877">
        <v>3080.4900929999994</v>
      </c>
      <c r="G10" s="878">
        <f>F10-F9</f>
        <v>-19.217797000000246</v>
      </c>
      <c r="H10" s="878">
        <f>G10/F9*100</f>
        <v>-0.6199873562924747</v>
      </c>
      <c r="I10" s="878">
        <f>F10/(C10*0.0876)</f>
        <v>54.80449218664937</v>
      </c>
      <c r="J10" s="324"/>
      <c r="K10" s="323"/>
      <c r="L10" s="323"/>
      <c r="M10" s="325"/>
      <c r="N10" s="305"/>
      <c r="O10" s="305"/>
      <c r="P10" s="305"/>
      <c r="Q10" s="302"/>
      <c r="R10" s="326"/>
      <c r="S10" s="323"/>
      <c r="T10" s="323"/>
      <c r="U10" s="324"/>
      <c r="V10" s="325"/>
      <c r="W10" s="305"/>
      <c r="X10" s="305"/>
      <c r="Y10" s="305"/>
      <c r="Z10" s="302"/>
      <c r="AA10" s="302"/>
      <c r="AB10" s="302"/>
      <c r="AC10" s="302"/>
      <c r="AD10" s="302"/>
      <c r="AE10" s="302"/>
      <c r="AF10" s="302"/>
      <c r="AG10" s="302"/>
      <c r="AH10" s="302"/>
      <c r="AI10" s="302"/>
      <c r="AJ10" s="302"/>
      <c r="AK10" s="302"/>
      <c r="AL10" s="302"/>
      <c r="AM10" s="302"/>
      <c r="AN10" s="302"/>
      <c r="AO10" s="302"/>
      <c r="AP10" s="302"/>
      <c r="AQ10" s="302"/>
      <c r="AR10" s="302"/>
      <c r="AS10" s="302"/>
      <c r="AT10" s="302"/>
      <c r="AU10" s="302"/>
      <c r="AV10" s="302"/>
      <c r="AW10" s="302"/>
    </row>
    <row r="11" spans="1:49" s="301" customFormat="1" ht="18" hidden="1" customHeight="1">
      <c r="B11" s="327" t="s">
        <v>214</v>
      </c>
      <c r="C11" s="875">
        <v>692.93</v>
      </c>
      <c r="D11" s="878">
        <f t="shared" ref="D11:D17" si="0">IF(C11*C10=0,0,C11-C10)</f>
        <v>51.27800000000002</v>
      </c>
      <c r="E11" s="878">
        <f>IF(D11=0,0,D11/C10*100)</f>
        <v>7.991559287588915</v>
      </c>
      <c r="F11" s="877">
        <v>3086.9218259999993</v>
      </c>
      <c r="G11" s="878">
        <f t="shared" ref="G11:G17" si="1">IF(F11*F10=0,0,F11-F10)</f>
        <v>6.4317329999998947</v>
      </c>
      <c r="H11" s="878">
        <f>IF(G11=0,0,G11/F10*100)</f>
        <v>0.20878927721972376</v>
      </c>
      <c r="I11" s="878">
        <f>IF(C11*F11=0,0,F11/(C11*0.0876))</f>
        <v>50.854824628948066</v>
      </c>
      <c r="J11" s="330"/>
      <c r="K11" s="331"/>
      <c r="L11" s="323"/>
      <c r="M11" s="330"/>
      <c r="N11" s="331"/>
      <c r="O11" s="332"/>
      <c r="P11" s="302"/>
      <c r="Q11" s="302"/>
      <c r="R11" s="302"/>
      <c r="S11" s="333"/>
      <c r="T11" s="334"/>
      <c r="U11" s="332"/>
      <c r="V11" s="302"/>
      <c r="W11" s="335"/>
      <c r="X11" s="335"/>
      <c r="Y11" s="323"/>
      <c r="Z11" s="302"/>
      <c r="AA11" s="302"/>
      <c r="AB11" s="302"/>
      <c r="AC11" s="302"/>
      <c r="AD11" s="302"/>
      <c r="AE11" s="302"/>
      <c r="AF11" s="302"/>
      <c r="AG11" s="302"/>
      <c r="AH11" s="302"/>
      <c r="AI11" s="302"/>
      <c r="AJ11" s="302"/>
      <c r="AK11" s="302"/>
      <c r="AL11" s="302"/>
      <c r="AM11" s="302"/>
      <c r="AN11" s="302"/>
      <c r="AO11" s="302"/>
      <c r="AP11" s="302"/>
      <c r="AQ11" s="302"/>
      <c r="AR11" s="302"/>
      <c r="AS11" s="302"/>
      <c r="AT11" s="302"/>
      <c r="AU11" s="302"/>
      <c r="AV11" s="302"/>
      <c r="AW11" s="302"/>
    </row>
    <row r="12" spans="1:49" s="301" customFormat="1" ht="18" hidden="1" customHeight="1">
      <c r="B12" s="327" t="s">
        <v>215</v>
      </c>
      <c r="C12" s="875">
        <v>842.18799999999999</v>
      </c>
      <c r="D12" s="878">
        <f t="shared" si="0"/>
        <v>149.25800000000004</v>
      </c>
      <c r="E12" s="878">
        <f t="shared" ref="E12:E17" si="2">IF(C11*C12=0,0,D12/C11*100)</f>
        <v>21.540126708325523</v>
      </c>
      <c r="F12" s="877">
        <v>3048.6806460000007</v>
      </c>
      <c r="G12" s="878">
        <f t="shared" si="1"/>
        <v>-38.241179999998621</v>
      </c>
      <c r="H12" s="878">
        <f t="shared" ref="H12:H17" si="3">IF(F11*F12=0,0,G12/F11*100)</f>
        <v>-1.2388127123242099</v>
      </c>
      <c r="I12" s="878">
        <f>IF(C12*F12=0,0,F12/(C12*0.0876))</f>
        <v>41.323659894764667</v>
      </c>
      <c r="J12" s="330"/>
      <c r="K12" s="331"/>
      <c r="L12" s="323"/>
      <c r="M12" s="330"/>
      <c r="N12" s="331"/>
      <c r="O12" s="332"/>
      <c r="P12" s="302"/>
      <c r="Q12" s="302"/>
      <c r="R12" s="302"/>
      <c r="S12" s="333"/>
      <c r="T12" s="334"/>
      <c r="U12" s="332"/>
      <c r="V12" s="302"/>
      <c r="W12" s="335"/>
      <c r="X12" s="335"/>
      <c r="Y12" s="323"/>
      <c r="Z12" s="302"/>
      <c r="AA12" s="302"/>
      <c r="AB12" s="302"/>
      <c r="AC12" s="302"/>
      <c r="AD12" s="302"/>
      <c r="AE12" s="302"/>
      <c r="AF12" s="302"/>
      <c r="AG12" s="302"/>
      <c r="AH12" s="302"/>
      <c r="AI12" s="302"/>
      <c r="AJ12" s="302"/>
      <c r="AK12" s="302"/>
      <c r="AL12" s="302"/>
      <c r="AM12" s="302"/>
      <c r="AN12" s="302"/>
      <c r="AO12" s="302"/>
      <c r="AP12" s="302"/>
      <c r="AQ12" s="302"/>
      <c r="AR12" s="302"/>
      <c r="AS12" s="302"/>
      <c r="AT12" s="302"/>
      <c r="AU12" s="302"/>
      <c r="AV12" s="302"/>
      <c r="AW12" s="302"/>
    </row>
    <row r="13" spans="1:49" s="301" customFormat="1" ht="18" hidden="1" customHeight="1">
      <c r="B13" s="327" t="s">
        <v>216</v>
      </c>
      <c r="C13" s="875">
        <v>684.7</v>
      </c>
      <c r="D13" s="878">
        <f t="shared" si="0"/>
        <v>-157.48799999999994</v>
      </c>
      <c r="E13" s="878">
        <f t="shared" si="2"/>
        <v>-18.699862738485937</v>
      </c>
      <c r="F13" s="877">
        <v>3352.8278650000002</v>
      </c>
      <c r="G13" s="878">
        <f t="shared" si="1"/>
        <v>304.1472189999995</v>
      </c>
      <c r="H13" s="878">
        <f t="shared" si="3"/>
        <v>9.9763554900069185</v>
      </c>
      <c r="I13" s="878">
        <f>F13/(C13*0.08784)</f>
        <v>55.746627912374635</v>
      </c>
      <c r="J13" s="330"/>
      <c r="K13" s="331"/>
      <c r="L13" s="336"/>
      <c r="M13" s="337"/>
      <c r="N13" s="337"/>
      <c r="O13" s="332"/>
      <c r="P13" s="302"/>
      <c r="Q13" s="302"/>
      <c r="R13" s="302"/>
      <c r="S13" s="333"/>
      <c r="T13" s="334"/>
      <c r="U13" s="332"/>
      <c r="V13" s="302"/>
      <c r="W13" s="335"/>
      <c r="X13" s="335"/>
      <c r="Y13" s="323"/>
      <c r="Z13" s="302"/>
      <c r="AA13" s="302"/>
      <c r="AB13" s="302"/>
      <c r="AC13" s="302"/>
      <c r="AD13" s="302"/>
      <c r="AE13" s="302"/>
      <c r="AF13" s="302"/>
      <c r="AG13" s="302"/>
      <c r="AH13" s="302"/>
      <c r="AI13" s="302"/>
      <c r="AJ13" s="302"/>
      <c r="AK13" s="302"/>
      <c r="AL13" s="302"/>
      <c r="AM13" s="302"/>
      <c r="AN13" s="302"/>
      <c r="AO13" s="302"/>
      <c r="AP13" s="302"/>
      <c r="AQ13" s="302"/>
      <c r="AR13" s="302"/>
      <c r="AS13" s="302"/>
      <c r="AT13" s="302"/>
      <c r="AU13" s="302"/>
      <c r="AV13" s="302"/>
      <c r="AW13" s="302"/>
    </row>
    <row r="14" spans="1:49" s="301" customFormat="1" ht="18" hidden="1" customHeight="1">
      <c r="B14" s="327" t="s">
        <v>217</v>
      </c>
      <c r="C14" s="875">
        <v>786.44</v>
      </c>
      <c r="D14" s="878">
        <f t="shared" si="0"/>
        <v>101.74000000000001</v>
      </c>
      <c r="E14" s="878">
        <f t="shared" si="2"/>
        <v>14.859062363078721</v>
      </c>
      <c r="F14" s="875">
        <v>3113.3351160000011</v>
      </c>
      <c r="G14" s="878">
        <f t="shared" si="1"/>
        <v>-239.49274899999909</v>
      </c>
      <c r="H14" s="878">
        <f t="shared" si="3"/>
        <v>-7.1430075936808963</v>
      </c>
      <c r="I14" s="878">
        <f>IF(C14*F14=0,0,F14/(C14*0.0876))</f>
        <v>45.191438896138884</v>
      </c>
      <c r="J14" s="330"/>
      <c r="K14" s="331"/>
      <c r="L14" s="323"/>
      <c r="M14" s="330"/>
      <c r="N14" s="331"/>
      <c r="O14" s="332"/>
      <c r="P14" s="302"/>
      <c r="Q14" s="302"/>
      <c r="R14" s="302"/>
      <c r="S14" s="333"/>
      <c r="T14" s="334"/>
      <c r="U14" s="332"/>
      <c r="V14" s="302"/>
      <c r="W14" s="335"/>
      <c r="X14" s="335"/>
      <c r="Y14" s="323"/>
      <c r="Z14" s="302"/>
      <c r="AA14" s="302"/>
      <c r="AB14" s="302"/>
      <c r="AC14" s="302"/>
      <c r="AD14" s="302"/>
      <c r="AE14" s="302"/>
      <c r="AF14" s="302"/>
      <c r="AG14" s="302"/>
      <c r="AH14" s="302"/>
      <c r="AI14" s="302"/>
      <c r="AJ14" s="302"/>
      <c r="AK14" s="302"/>
      <c r="AL14" s="302"/>
      <c r="AM14" s="302"/>
      <c r="AN14" s="302"/>
      <c r="AO14" s="302"/>
      <c r="AP14" s="302"/>
      <c r="AQ14" s="302"/>
      <c r="AR14" s="302"/>
      <c r="AS14" s="302"/>
      <c r="AT14" s="302"/>
      <c r="AU14" s="302"/>
      <c r="AV14" s="302"/>
      <c r="AW14" s="302"/>
    </row>
    <row r="15" spans="1:49" s="301" customFormat="1" ht="18" hidden="1" customHeight="1">
      <c r="B15" s="327" t="s">
        <v>218</v>
      </c>
      <c r="C15" s="875">
        <v>986.3</v>
      </c>
      <c r="D15" s="878">
        <f t="shared" si="0"/>
        <v>199.8599999999999</v>
      </c>
      <c r="E15" s="878">
        <f t="shared" si="2"/>
        <v>25.413254666598835</v>
      </c>
      <c r="F15" s="875">
        <v>3360.1790569999998</v>
      </c>
      <c r="G15" s="878">
        <f t="shared" si="1"/>
        <v>246.84394099999872</v>
      </c>
      <c r="H15" s="878">
        <f t="shared" si="3"/>
        <v>7.9286017021239497</v>
      </c>
      <c r="I15" s="878">
        <f>IF(C15*F15=0,0,F15/(C15*0.0876))</f>
        <v>38.891015323169427</v>
      </c>
      <c r="J15" s="323"/>
      <c r="K15" s="339"/>
      <c r="L15" s="339"/>
      <c r="M15" s="339"/>
      <c r="N15" s="339"/>
      <c r="O15" s="339"/>
      <c r="P15" s="339"/>
      <c r="Q15" s="339"/>
      <c r="R15" s="339"/>
      <c r="S15" s="340"/>
      <c r="T15" s="340"/>
      <c r="U15" s="339"/>
      <c r="V15" s="339"/>
      <c r="W15" s="341"/>
      <c r="X15" s="341"/>
      <c r="Y15" s="340"/>
      <c r="Z15" s="339"/>
      <c r="AA15" s="339"/>
      <c r="AB15" s="302"/>
      <c r="AC15" s="302"/>
      <c r="AD15" s="302"/>
      <c r="AE15" s="302"/>
      <c r="AF15" s="302"/>
      <c r="AG15" s="302"/>
      <c r="AH15" s="302"/>
      <c r="AI15" s="302"/>
      <c r="AJ15" s="302"/>
      <c r="AK15" s="302"/>
      <c r="AL15" s="302"/>
      <c r="AM15" s="302"/>
      <c r="AN15" s="302"/>
      <c r="AO15" s="302"/>
      <c r="AP15" s="302"/>
      <c r="AQ15" s="302"/>
      <c r="AR15" s="302"/>
      <c r="AS15" s="302"/>
      <c r="AT15" s="302"/>
      <c r="AU15" s="302"/>
      <c r="AV15" s="302"/>
      <c r="AW15" s="302"/>
    </row>
    <row r="16" spans="1:49" s="301" customFormat="1" ht="18" hidden="1" customHeight="1">
      <c r="B16" s="327" t="s">
        <v>219</v>
      </c>
      <c r="C16" s="875">
        <v>975.22500000000002</v>
      </c>
      <c r="D16" s="878">
        <f t="shared" si="0"/>
        <v>-11.074999999999932</v>
      </c>
      <c r="E16" s="878">
        <f t="shared" si="2"/>
        <v>-1.1228835040048597</v>
      </c>
      <c r="F16" s="875">
        <v>3583.9293280000002</v>
      </c>
      <c r="G16" s="878">
        <f t="shared" si="1"/>
        <v>223.75027100000034</v>
      </c>
      <c r="H16" s="878">
        <f t="shared" si="3"/>
        <v>6.6588793991165085</v>
      </c>
      <c r="I16" s="878">
        <f>IF(C16*F16=0,0,F16/(C16*0.0876))</f>
        <v>41.951790869944425</v>
      </c>
      <c r="J16" s="323"/>
      <c r="K16" s="302"/>
      <c r="L16" s="302"/>
      <c r="M16" s="332"/>
      <c r="N16" s="302"/>
      <c r="O16" s="332"/>
      <c r="P16" s="302"/>
      <c r="Q16" s="302"/>
      <c r="R16" s="302"/>
      <c r="S16" s="333"/>
      <c r="T16" s="334"/>
      <c r="U16" s="332"/>
      <c r="V16" s="302"/>
      <c r="W16" s="335"/>
      <c r="X16" s="335"/>
      <c r="Y16" s="323"/>
      <c r="Z16" s="302"/>
      <c r="AA16" s="302"/>
      <c r="AB16" s="302"/>
      <c r="AC16" s="302"/>
      <c r="AD16" s="302"/>
      <c r="AE16" s="302"/>
      <c r="AF16" s="302"/>
      <c r="AG16" s="302"/>
      <c r="AH16" s="302"/>
      <c r="AI16" s="302"/>
      <c r="AJ16" s="302"/>
      <c r="AK16" s="302"/>
      <c r="AL16" s="302"/>
      <c r="AM16" s="302"/>
      <c r="AN16" s="302"/>
      <c r="AO16" s="302"/>
      <c r="AP16" s="302"/>
      <c r="AQ16" s="302"/>
      <c r="AR16" s="302"/>
      <c r="AS16" s="302"/>
      <c r="AT16" s="302"/>
      <c r="AU16" s="302"/>
      <c r="AV16" s="302"/>
      <c r="AW16" s="302"/>
    </row>
    <row r="17" spans="2:49" s="301" customFormat="1" ht="18" hidden="1" customHeight="1">
      <c r="B17" s="327" t="s">
        <v>220</v>
      </c>
      <c r="C17" s="393">
        <v>741.08500000000004</v>
      </c>
      <c r="D17" s="338">
        <f t="shared" si="0"/>
        <v>-234.14</v>
      </c>
      <c r="E17" s="329">
        <f t="shared" si="2"/>
        <v>-24.008818477787173</v>
      </c>
      <c r="F17" s="393">
        <v>2662.8127319999994</v>
      </c>
      <c r="G17" s="338">
        <f t="shared" si="1"/>
        <v>-921.11659600000075</v>
      </c>
      <c r="H17" s="329">
        <f t="shared" si="3"/>
        <v>-25.701304677065906</v>
      </c>
      <c r="I17" s="329">
        <f>IF(C17*F17=0,0,F17/(C17*0.08784))</f>
        <v>40.905365235605096</v>
      </c>
      <c r="J17" s="323"/>
      <c r="K17" s="302"/>
      <c r="L17" s="302"/>
      <c r="M17" s="332"/>
      <c r="N17" s="302"/>
      <c r="O17" s="332"/>
      <c r="P17" s="302"/>
      <c r="Q17" s="302"/>
      <c r="R17" s="302"/>
      <c r="S17" s="333"/>
      <c r="T17" s="334"/>
      <c r="U17" s="332"/>
      <c r="V17" s="302"/>
      <c r="W17" s="335"/>
      <c r="X17" s="335"/>
      <c r="Y17" s="323"/>
      <c r="Z17" s="302"/>
      <c r="AA17" s="302"/>
      <c r="AB17" s="302"/>
      <c r="AC17" s="302"/>
      <c r="AD17" s="302"/>
      <c r="AE17" s="302"/>
      <c r="AF17" s="302"/>
      <c r="AG17" s="302"/>
      <c r="AH17" s="302"/>
      <c r="AI17" s="302"/>
      <c r="AJ17" s="302"/>
      <c r="AK17" s="302"/>
      <c r="AL17" s="302"/>
      <c r="AM17" s="302"/>
      <c r="AN17" s="302"/>
      <c r="AO17" s="302"/>
      <c r="AP17" s="302"/>
      <c r="AQ17" s="302"/>
      <c r="AR17" s="302"/>
      <c r="AS17" s="302"/>
      <c r="AT17" s="302"/>
      <c r="AU17" s="302"/>
      <c r="AV17" s="302"/>
      <c r="AW17" s="302"/>
    </row>
    <row r="18" spans="2:49" s="301" customFormat="1" ht="18" customHeight="1">
      <c r="B18" s="327" t="s">
        <v>222</v>
      </c>
      <c r="C18" s="393">
        <f>DCs_Mar!$R$99</f>
        <v>626.68499999999995</v>
      </c>
      <c r="D18" s="338">
        <f>IF(C18*C17=0,0,C18-C17)</f>
        <v>-114.40000000000009</v>
      </c>
      <c r="E18" s="329">
        <f>IF(C17*C18=0,0,D18/C17*100)</f>
        <v>-15.436825735239559</v>
      </c>
      <c r="F18" s="393">
        <f>DCs_Mar!$R$50</f>
        <v>2247.1620059999996</v>
      </c>
      <c r="G18" s="338">
        <f>IF(F18*F17=0,0,F18-F17)</f>
        <v>-415.65072599999985</v>
      </c>
      <c r="H18" s="329">
        <f>IF(F17*F18=0,0,G18/F17*100)</f>
        <v>-15.60946141668065</v>
      </c>
      <c r="I18" s="329">
        <f>IF(C18*F18=0,0,F18/(C18*0.0876))</f>
        <v>40.933697655231079</v>
      </c>
      <c r="J18" s="323"/>
      <c r="K18" s="354"/>
      <c r="L18" s="355"/>
      <c r="M18" s="355"/>
      <c r="N18" s="354"/>
      <c r="O18" s="354"/>
      <c r="P18" s="356"/>
      <c r="Q18" s="356"/>
      <c r="R18" s="355"/>
      <c r="S18" s="354"/>
      <c r="T18" s="354"/>
      <c r="U18" s="302"/>
      <c r="V18" s="302"/>
      <c r="W18" s="302"/>
      <c r="X18" s="302"/>
      <c r="Y18" s="302"/>
      <c r="Z18" s="302"/>
      <c r="AA18" s="302"/>
      <c r="AB18" s="302"/>
      <c r="AC18" s="302"/>
      <c r="AD18" s="302"/>
      <c r="AE18" s="302"/>
      <c r="AF18" s="302"/>
      <c r="AG18" s="302"/>
      <c r="AH18" s="302"/>
      <c r="AI18" s="302"/>
      <c r="AJ18" s="302"/>
      <c r="AK18" s="302"/>
      <c r="AL18" s="302"/>
      <c r="AM18" s="302"/>
      <c r="AN18" s="302"/>
      <c r="AO18" s="302"/>
      <c r="AP18" s="302"/>
    </row>
    <row r="19" spans="2:49" s="301" customFormat="1" ht="18" customHeight="1">
      <c r="B19" s="327" t="s">
        <v>223</v>
      </c>
      <c r="C19" s="393">
        <f>DCs_Mar!$S$99</f>
        <v>605.28800000000012</v>
      </c>
      <c r="D19" s="338">
        <f>IF(C19*C18=0,0,C19-C18)</f>
        <v>-21.396999999999821</v>
      </c>
      <c r="E19" s="329">
        <f>IF(C18*C19=0,0,D19/C18*100)</f>
        <v>-3.4143150067417958</v>
      </c>
      <c r="F19" s="393">
        <f>DCs_Mar!$S$50</f>
        <v>2117.1511070000001</v>
      </c>
      <c r="G19" s="338">
        <f>IF(F19*F18=0,0,F19-F18)</f>
        <v>-130.01089899999943</v>
      </c>
      <c r="H19" s="329">
        <f>IF(F18*F19=0,0,G19/F18*100)</f>
        <v>-5.7855596816280208</v>
      </c>
      <c r="I19" s="329">
        <f>IF(C19*F19=0,0,F19/(C19*0.0876))</f>
        <v>39.928747360628471</v>
      </c>
      <c r="J19" s="323"/>
      <c r="K19" s="354"/>
      <c r="L19" s="355"/>
      <c r="M19" s="355"/>
      <c r="N19" s="354"/>
      <c r="O19" s="354"/>
      <c r="P19" s="356"/>
      <c r="Q19" s="356"/>
      <c r="R19" s="355"/>
      <c r="S19" s="354"/>
      <c r="T19" s="354"/>
      <c r="U19" s="302"/>
      <c r="V19" s="302"/>
      <c r="W19" s="302"/>
      <c r="X19" s="302"/>
      <c r="Y19" s="302"/>
      <c r="Z19" s="302"/>
      <c r="AA19" s="302"/>
      <c r="AB19" s="302"/>
      <c r="AC19" s="302"/>
      <c r="AD19" s="302"/>
      <c r="AE19" s="302"/>
      <c r="AF19" s="302"/>
      <c r="AG19" s="302"/>
      <c r="AH19" s="302"/>
      <c r="AI19" s="302"/>
      <c r="AJ19" s="302"/>
      <c r="AK19" s="302"/>
      <c r="AL19" s="302"/>
      <c r="AM19" s="302"/>
      <c r="AN19" s="302"/>
      <c r="AO19" s="302"/>
      <c r="AP19" s="302"/>
    </row>
    <row r="20" spans="2:49" s="301" customFormat="1" ht="18" customHeight="1">
      <c r="B20" s="327" t="s">
        <v>224</v>
      </c>
      <c r="C20" s="393">
        <f>DCs_Mar!$T$99</f>
        <v>1042.8520000000001</v>
      </c>
      <c r="D20" s="338">
        <f>IF(C20*C19=0,0,C20-C19)</f>
        <v>437.56399999999996</v>
      </c>
      <c r="E20" s="329">
        <f>IF(C19*C20=0,0,D20/C19*100)</f>
        <v>72.290215566804534</v>
      </c>
      <c r="F20" s="393">
        <f>DCs_Mar!$T$50</f>
        <v>3831.4909360000001</v>
      </c>
      <c r="G20" s="338">
        <f>IF(F20*F19=0,0,F20-F19)</f>
        <v>1714.339829</v>
      </c>
      <c r="H20" s="329">
        <f>IF(F19*F20=0,0,G20/F19*100)</f>
        <v>80.973900414185223</v>
      </c>
      <c r="I20" s="329">
        <f>IF(C20*F20=0,0,F20/(C20*0.0876))</f>
        <v>41.941216015854799</v>
      </c>
      <c r="J20" s="323"/>
      <c r="K20" s="354"/>
      <c r="L20" s="355"/>
      <c r="M20" s="355"/>
      <c r="N20" s="354"/>
      <c r="O20" s="354"/>
      <c r="P20" s="356"/>
      <c r="Q20" s="356"/>
      <c r="R20" s="355"/>
      <c r="S20" s="354"/>
      <c r="T20" s="354"/>
      <c r="U20" s="302"/>
      <c r="V20" s="302"/>
      <c r="W20" s="302"/>
      <c r="X20" s="302"/>
      <c r="Y20" s="302"/>
      <c r="Z20" s="302"/>
      <c r="AA20" s="302"/>
      <c r="AB20" s="302"/>
      <c r="AC20" s="302"/>
      <c r="AD20" s="302"/>
      <c r="AE20" s="302"/>
      <c r="AF20" s="302"/>
      <c r="AG20" s="302"/>
      <c r="AH20" s="302"/>
      <c r="AI20" s="302"/>
      <c r="AJ20" s="302"/>
      <c r="AK20" s="302"/>
      <c r="AL20" s="302"/>
      <c r="AM20" s="302"/>
      <c r="AN20" s="302"/>
      <c r="AO20" s="302"/>
      <c r="AP20" s="302"/>
    </row>
    <row r="21" spans="2:49" s="301" customFormat="1" ht="18" customHeight="1">
      <c r="B21" s="327" t="s">
        <v>225</v>
      </c>
      <c r="C21" s="393">
        <f>DCs_Mar!$U$99</f>
        <v>1073.7619999999999</v>
      </c>
      <c r="D21" s="338">
        <f>IF(C21*C20=0,0,C21-C20)</f>
        <v>30.909999999999854</v>
      </c>
      <c r="E21" s="329">
        <f>IF(C20*C21=0,0,D21/C20*100)</f>
        <v>2.9639872196629868</v>
      </c>
      <c r="F21" s="393">
        <f>DCs_Mar!$U$50</f>
        <v>3587.1087899999993</v>
      </c>
      <c r="G21" s="338">
        <f>IF(F21*F20=0,0,F21-F20)</f>
        <v>-244.38214600000083</v>
      </c>
      <c r="H21" s="329">
        <f>IF(F20*F21=0,0,G21/F20*100)</f>
        <v>-6.378251967238918</v>
      </c>
      <c r="I21" s="329">
        <f>IF(C21*F21=0,0,F21/(C21*0.0876))</f>
        <v>38.135760512527028</v>
      </c>
      <c r="J21" s="323"/>
      <c r="K21" s="354"/>
      <c r="L21" s="355"/>
      <c r="M21" s="355"/>
      <c r="N21" s="354"/>
      <c r="O21" s="354"/>
      <c r="P21" s="356"/>
      <c r="Q21" s="356"/>
      <c r="R21" s="355"/>
      <c r="S21" s="354"/>
      <c r="T21" s="354"/>
      <c r="U21" s="302"/>
      <c r="V21" s="302"/>
      <c r="W21" s="302"/>
      <c r="X21" s="302"/>
      <c r="Y21" s="302"/>
      <c r="Z21" s="302"/>
      <c r="AA21" s="302"/>
      <c r="AB21" s="302"/>
      <c r="AC21" s="302"/>
      <c r="AD21" s="302"/>
      <c r="AE21" s="302"/>
      <c r="AF21" s="302"/>
      <c r="AG21" s="302"/>
      <c r="AH21" s="302"/>
      <c r="AI21" s="302"/>
      <c r="AJ21" s="302"/>
      <c r="AK21" s="302"/>
      <c r="AL21" s="302"/>
      <c r="AM21" s="302"/>
      <c r="AN21" s="302"/>
      <c r="AO21" s="302"/>
      <c r="AP21" s="302"/>
    </row>
    <row r="22" spans="2:49" s="301" customFormat="1" ht="18" customHeight="1">
      <c r="B22" s="327" t="s">
        <v>226</v>
      </c>
      <c r="C22" s="393">
        <f>DCs_Mar!$V$99</f>
        <v>958.19200000000001</v>
      </c>
      <c r="D22" s="338">
        <f>IF(C22*C21=0,0,C22-C21)</f>
        <v>-115.56999999999994</v>
      </c>
      <c r="E22" s="329">
        <f>IF(C21*C22=0,0,D22/C21*100)</f>
        <v>-10.76309275239764</v>
      </c>
      <c r="F22" s="393">
        <f>DCs_Mar!$V$50</f>
        <v>2768.552709</v>
      </c>
      <c r="G22" s="338">
        <f>IF(F22*F21=0,0,F22-F21)</f>
        <v>-818.55608099999927</v>
      </c>
      <c r="H22" s="329">
        <f>IF(F21*F22=0,0,G22/F21*100)</f>
        <v>-22.819382653850301</v>
      </c>
      <c r="I22" s="329">
        <f>IF(C22*F22=0,0,F22/(C22*0.0876))</f>
        <v>32.983455277702227</v>
      </c>
      <c r="J22" s="323"/>
      <c r="K22" s="354"/>
      <c r="L22" s="355"/>
      <c r="M22" s="355"/>
      <c r="N22" s="354"/>
      <c r="O22" s="354"/>
      <c r="P22" s="356"/>
      <c r="Q22" s="356"/>
      <c r="R22" s="355"/>
      <c r="S22" s="354"/>
      <c r="T22" s="354"/>
      <c r="U22" s="302"/>
      <c r="V22" s="302"/>
      <c r="W22" s="302"/>
      <c r="X22" s="302"/>
      <c r="Y22" s="302"/>
      <c r="Z22" s="302"/>
      <c r="AA22" s="302"/>
      <c r="AB22" s="302"/>
      <c r="AC22" s="302"/>
      <c r="AD22" s="302"/>
      <c r="AE22" s="302"/>
      <c r="AF22" s="302"/>
      <c r="AG22" s="302"/>
      <c r="AH22" s="302"/>
      <c r="AI22" s="302"/>
      <c r="AJ22" s="302"/>
      <c r="AK22" s="302"/>
      <c r="AL22" s="302"/>
      <c r="AM22" s="302"/>
      <c r="AN22" s="302"/>
      <c r="AO22" s="302"/>
      <c r="AP22" s="302"/>
    </row>
    <row r="23" spans="2:49" s="301" customFormat="1" ht="9.75" customHeight="1">
      <c r="B23" s="344"/>
      <c r="C23" s="345"/>
      <c r="D23" s="345"/>
      <c r="E23" s="345"/>
      <c r="F23" s="346"/>
      <c r="G23" s="345"/>
      <c r="H23" s="345"/>
      <c r="I23" s="347"/>
      <c r="J23" s="324"/>
      <c r="K23" s="326"/>
      <c r="L23" s="323"/>
      <c r="M23" s="323"/>
      <c r="N23" s="324"/>
      <c r="O23" s="325"/>
      <c r="P23" s="305"/>
      <c r="Q23" s="305"/>
      <c r="R23" s="305"/>
      <c r="S23" s="302"/>
      <c r="T23" s="302"/>
      <c r="U23" s="302"/>
      <c r="V23" s="302"/>
      <c r="W23" s="302"/>
      <c r="X23" s="302"/>
      <c r="Y23" s="302"/>
      <c r="Z23" s="302"/>
      <c r="AA23" s="302"/>
      <c r="AB23" s="302"/>
      <c r="AC23" s="302"/>
      <c r="AD23" s="302"/>
      <c r="AE23" s="302"/>
      <c r="AF23" s="302"/>
      <c r="AG23" s="302"/>
      <c r="AH23" s="302"/>
      <c r="AI23" s="302"/>
      <c r="AJ23" s="302"/>
      <c r="AK23" s="302"/>
      <c r="AL23" s="302"/>
      <c r="AM23" s="302"/>
      <c r="AN23" s="302"/>
      <c r="AO23" s="302"/>
      <c r="AP23" s="302"/>
    </row>
    <row r="24" spans="2:49" s="301" customFormat="1" ht="14.1" customHeight="1">
      <c r="B24" s="348" t="s">
        <v>221</v>
      </c>
      <c r="C24" s="349"/>
      <c r="D24" s="350"/>
      <c r="E24" s="351"/>
      <c r="F24" s="350"/>
      <c r="G24" s="350"/>
      <c r="H24" s="350"/>
      <c r="I24" s="349"/>
      <c r="J24" s="323"/>
      <c r="K24" s="302"/>
      <c r="L24" s="333"/>
      <c r="M24" s="334"/>
      <c r="N24" s="332"/>
      <c r="O24" s="302"/>
      <c r="P24" s="335"/>
      <c r="Q24" s="335"/>
      <c r="R24" s="323"/>
      <c r="S24" s="302"/>
      <c r="T24" s="302"/>
      <c r="U24" s="302"/>
      <c r="V24" s="302"/>
      <c r="W24" s="302"/>
      <c r="X24" s="302"/>
      <c r="Y24" s="302"/>
      <c r="Z24" s="302"/>
      <c r="AA24" s="302"/>
      <c r="AB24" s="302"/>
      <c r="AC24" s="302"/>
      <c r="AD24" s="302"/>
      <c r="AE24" s="302"/>
      <c r="AF24" s="302"/>
      <c r="AG24" s="302"/>
      <c r="AH24" s="302"/>
      <c r="AI24" s="302"/>
      <c r="AJ24" s="302"/>
      <c r="AK24" s="302"/>
      <c r="AL24" s="302"/>
      <c r="AM24" s="302"/>
      <c r="AN24" s="302"/>
      <c r="AO24" s="302"/>
      <c r="AP24" s="302"/>
    </row>
    <row r="25" spans="2:49" s="301" customFormat="1" ht="18" customHeight="1">
      <c r="B25" s="327" t="s">
        <v>227</v>
      </c>
      <c r="C25" s="444">
        <f>DCs_Mar!$W$99</f>
        <v>922.61691350000001</v>
      </c>
      <c r="D25" s="445">
        <f>IF(C25*C22=0,0,C25-C22)</f>
        <v>-35.575086499999998</v>
      </c>
      <c r="E25" s="328">
        <f>IF(C22*C25=0,0,D25/C22*100)</f>
        <v>-3.7127304861656114</v>
      </c>
      <c r="F25" s="446">
        <f>DCs_Mar!$W$50</f>
        <v>2745.2184980000011</v>
      </c>
      <c r="G25" s="445">
        <f>IF(F25*F22=0,0,F25-F22)</f>
        <v>-23.334210999998959</v>
      </c>
      <c r="H25" s="328">
        <f>IF(F22*F25=0,0,G25/F22*100)</f>
        <v>-0.84283065748194719</v>
      </c>
      <c r="I25" s="328">
        <f t="shared" ref="I25:I39" si="4">IF(C25*F25=0,0,F25/(C25*0.0876))</f>
        <v>33.966546948374983</v>
      </c>
      <c r="J25" s="323"/>
      <c r="K25" s="302"/>
      <c r="L25" s="333"/>
      <c r="M25" s="334"/>
      <c r="N25" s="332"/>
      <c r="O25" s="302"/>
      <c r="P25" s="335"/>
      <c r="Q25" s="335"/>
      <c r="R25" s="323"/>
      <c r="S25" s="302"/>
      <c r="T25" s="302"/>
      <c r="U25" s="302"/>
      <c r="V25" s="302"/>
      <c r="W25" s="302"/>
      <c r="X25" s="302"/>
      <c r="Y25" s="302"/>
      <c r="Z25" s="302"/>
      <c r="AA25" s="302"/>
      <c r="AB25" s="302"/>
      <c r="AC25" s="302"/>
      <c r="AD25" s="302"/>
      <c r="AE25" s="302"/>
      <c r="AF25" s="302"/>
      <c r="AG25" s="302"/>
      <c r="AH25" s="302"/>
      <c r="AI25" s="302"/>
      <c r="AJ25" s="302"/>
      <c r="AK25" s="302"/>
      <c r="AL25" s="302"/>
      <c r="AM25" s="302"/>
      <c r="AN25" s="302"/>
      <c r="AO25" s="302"/>
      <c r="AP25" s="302"/>
    </row>
    <row r="26" spans="2:49" s="301" customFormat="1" ht="18" customHeight="1">
      <c r="B26" s="359" t="s">
        <v>228</v>
      </c>
      <c r="C26" s="352">
        <f>DCs_Mar!$X$99</f>
        <v>1073.096</v>
      </c>
      <c r="D26" s="338">
        <f t="shared" ref="D26:D39" si="5">IF(C26*C25=0,0,C26-C25)</f>
        <v>150.47908649999999</v>
      </c>
      <c r="E26" s="329">
        <f t="shared" ref="E26:E39" si="6">IF(C25*C26=0,0,D26/C25*100)</f>
        <v>16.310029037853749</v>
      </c>
      <c r="F26" s="353">
        <f>DCs_Mar!$X$50</f>
        <v>2394.233221</v>
      </c>
      <c r="G26" s="338">
        <f t="shared" ref="G26:G39" si="7">IF(F26*F25=0,0,F26-F25)</f>
        <v>-350.98527700000113</v>
      </c>
      <c r="H26" s="329">
        <f t="shared" ref="H26:H39" si="8">IF(F25*F26=0,0,G26/F25*100)</f>
        <v>-12.785331195156511</v>
      </c>
      <c r="I26" s="329">
        <f t="shared" si="4"/>
        <v>25.469696526191804</v>
      </c>
      <c r="J26" s="323"/>
      <c r="K26" s="302"/>
      <c r="L26" s="333"/>
      <c r="M26" s="334"/>
      <c r="N26" s="332"/>
      <c r="O26" s="302"/>
      <c r="P26" s="335"/>
      <c r="Q26" s="335"/>
      <c r="R26" s="323"/>
      <c r="S26" s="302"/>
      <c r="T26" s="302"/>
      <c r="U26" s="302"/>
      <c r="V26" s="302"/>
      <c r="W26" s="302"/>
      <c r="X26" s="302"/>
      <c r="Y26" s="302"/>
      <c r="Z26" s="302"/>
      <c r="AA26" s="302"/>
      <c r="AB26" s="302"/>
      <c r="AC26" s="302"/>
      <c r="AD26" s="302"/>
      <c r="AE26" s="302"/>
      <c r="AF26" s="302"/>
      <c r="AG26" s="302"/>
      <c r="AH26" s="302"/>
      <c r="AI26" s="302"/>
      <c r="AJ26" s="302"/>
      <c r="AK26" s="302"/>
      <c r="AL26" s="302"/>
      <c r="AM26" s="302"/>
      <c r="AN26" s="302"/>
      <c r="AO26" s="302"/>
      <c r="AP26" s="302"/>
    </row>
    <row r="27" spans="2:49" s="301" customFormat="1" ht="18" customHeight="1">
      <c r="B27" s="359" t="s">
        <v>229</v>
      </c>
      <c r="C27" s="352">
        <f>DCs_Mar!$Y$99</f>
        <v>722.23128000372424</v>
      </c>
      <c r="D27" s="338">
        <f t="shared" si="5"/>
        <v>-350.86471999627577</v>
      </c>
      <c r="E27" s="329">
        <f t="shared" si="6"/>
        <v>-32.69648940973368</v>
      </c>
      <c r="F27" s="353">
        <f>DCs_Mar!$Y$50</f>
        <v>2453.1618149999999</v>
      </c>
      <c r="G27" s="338">
        <f t="shared" si="7"/>
        <v>58.928593999999975</v>
      </c>
      <c r="H27" s="329">
        <f t="shared" si="8"/>
        <v>2.461272088413645</v>
      </c>
      <c r="I27" s="329">
        <f t="shared" si="4"/>
        <v>38.77446336591067</v>
      </c>
      <c r="J27" s="323"/>
      <c r="K27" s="302"/>
      <c r="L27" s="333"/>
      <c r="M27" s="334"/>
      <c r="N27" s="332"/>
      <c r="O27" s="302"/>
      <c r="P27" s="335"/>
      <c r="Q27" s="335"/>
      <c r="R27" s="323"/>
      <c r="S27" s="302"/>
      <c r="T27" s="302"/>
      <c r="U27" s="302"/>
      <c r="V27" s="302"/>
      <c r="W27" s="302"/>
      <c r="X27" s="302"/>
      <c r="Y27" s="302"/>
      <c r="Z27" s="302"/>
      <c r="AA27" s="302"/>
      <c r="AB27" s="302"/>
      <c r="AC27" s="302"/>
      <c r="AD27" s="302"/>
      <c r="AE27" s="302"/>
      <c r="AF27" s="302"/>
      <c r="AG27" s="302"/>
      <c r="AH27" s="302"/>
      <c r="AI27" s="302"/>
      <c r="AJ27" s="302"/>
      <c r="AK27" s="302"/>
      <c r="AL27" s="302"/>
      <c r="AM27" s="302"/>
      <c r="AN27" s="302"/>
      <c r="AO27" s="302"/>
      <c r="AP27" s="302"/>
    </row>
    <row r="28" spans="2:49" s="301" customFormat="1" ht="18" customHeight="1">
      <c r="B28" s="359" t="s">
        <v>230</v>
      </c>
      <c r="C28" s="352">
        <f>DCs_Mar!$Z$99</f>
        <v>730.368313336695</v>
      </c>
      <c r="D28" s="338">
        <f t="shared" si="5"/>
        <v>8.1370333329707591</v>
      </c>
      <c r="E28" s="329">
        <f t="shared" si="6"/>
        <v>1.1266520238404516</v>
      </c>
      <c r="F28" s="353">
        <f>DCs_Mar!$Z$50</f>
        <v>2499.7785990000007</v>
      </c>
      <c r="G28" s="338">
        <f t="shared" si="7"/>
        <v>46.616784000000735</v>
      </c>
      <c r="H28" s="329">
        <f t="shared" si="8"/>
        <v>1.9002735047871571</v>
      </c>
      <c r="I28" s="329">
        <f t="shared" si="4"/>
        <v>39.071089004866643</v>
      </c>
      <c r="J28" s="323"/>
      <c r="K28" s="302"/>
      <c r="L28" s="333"/>
      <c r="M28" s="334"/>
      <c r="N28" s="332"/>
      <c r="O28" s="302"/>
      <c r="P28" s="335"/>
      <c r="Q28" s="335"/>
      <c r="R28" s="323"/>
      <c r="S28" s="302"/>
      <c r="T28" s="302"/>
      <c r="U28" s="302"/>
      <c r="V28" s="302"/>
      <c r="W28" s="302"/>
      <c r="X28" s="302"/>
      <c r="Y28" s="302"/>
      <c r="Z28" s="302"/>
      <c r="AA28" s="302"/>
      <c r="AB28" s="302"/>
      <c r="AC28" s="302"/>
      <c r="AD28" s="302"/>
      <c r="AE28" s="302"/>
      <c r="AF28" s="302"/>
      <c r="AG28" s="302"/>
      <c r="AH28" s="302"/>
      <c r="AI28" s="302"/>
      <c r="AJ28" s="302"/>
      <c r="AK28" s="302"/>
      <c r="AL28" s="302"/>
      <c r="AM28" s="302"/>
      <c r="AN28" s="302"/>
      <c r="AO28" s="302"/>
      <c r="AP28" s="302"/>
    </row>
    <row r="29" spans="2:49" s="301" customFormat="1" ht="18" customHeight="1">
      <c r="B29" s="359" t="s">
        <v>231</v>
      </c>
      <c r="C29" s="352">
        <f>DCs_Mar!$AA$99</f>
        <v>733.50651664124234</v>
      </c>
      <c r="D29" s="338">
        <f t="shared" si="5"/>
        <v>3.1382033045473463</v>
      </c>
      <c r="E29" s="329">
        <f t="shared" si="6"/>
        <v>0.4296740763862596</v>
      </c>
      <c r="F29" s="353">
        <f>DCs_Mar!$AA$50</f>
        <v>2508.9031049999999</v>
      </c>
      <c r="G29" s="338">
        <f t="shared" si="7"/>
        <v>9.1245059999992009</v>
      </c>
      <c r="H29" s="329">
        <f t="shared" si="8"/>
        <v>0.3650125656587877</v>
      </c>
      <c r="I29" s="329">
        <f t="shared" si="4"/>
        <v>39.045933136702608</v>
      </c>
      <c r="J29" s="323"/>
      <c r="K29" s="302"/>
      <c r="L29" s="333"/>
      <c r="M29" s="334"/>
      <c r="N29" s="332"/>
      <c r="O29" s="302"/>
      <c r="P29" s="335"/>
      <c r="Q29" s="335"/>
      <c r="R29" s="323"/>
      <c r="S29" s="302"/>
      <c r="T29" s="302"/>
      <c r="U29" s="302"/>
      <c r="V29" s="302"/>
      <c r="W29" s="302"/>
      <c r="X29" s="302"/>
      <c r="Y29" s="302"/>
      <c r="Z29" s="302"/>
      <c r="AA29" s="302"/>
      <c r="AB29" s="302"/>
      <c r="AC29" s="302"/>
      <c r="AD29" s="302"/>
      <c r="AE29" s="302"/>
      <c r="AF29" s="302"/>
      <c r="AG29" s="302"/>
      <c r="AH29" s="302"/>
      <c r="AI29" s="302"/>
      <c r="AJ29" s="302"/>
      <c r="AK29" s="302"/>
      <c r="AL29" s="302"/>
      <c r="AM29" s="302"/>
      <c r="AN29" s="302"/>
      <c r="AO29" s="302"/>
      <c r="AP29" s="302"/>
    </row>
    <row r="30" spans="2:49" s="301" customFormat="1" ht="18" customHeight="1">
      <c r="B30" s="327" t="s">
        <v>232</v>
      </c>
      <c r="C30" s="444">
        <f>DCs_Mar!$AB$99</f>
        <v>735.28952893266319</v>
      </c>
      <c r="D30" s="445">
        <f t="shared" si="5"/>
        <v>1.7830122914208459</v>
      </c>
      <c r="E30" s="328">
        <f t="shared" si="6"/>
        <v>0.24308063404607982</v>
      </c>
      <c r="F30" s="446">
        <f>DCs_Mar!$AB$50</f>
        <v>2529.0670540000006</v>
      </c>
      <c r="G30" s="445">
        <f t="shared" si="7"/>
        <v>20.163949000000684</v>
      </c>
      <c r="H30" s="328">
        <f t="shared" si="8"/>
        <v>0.80369580474494595</v>
      </c>
      <c r="I30" s="328">
        <f t="shared" si="4"/>
        <v>39.264299754448935</v>
      </c>
      <c r="J30" s="323"/>
      <c r="K30" s="302"/>
      <c r="L30" s="333"/>
      <c r="M30" s="334"/>
      <c r="N30" s="332"/>
      <c r="O30" s="302"/>
      <c r="P30" s="335"/>
      <c r="Q30" s="335"/>
      <c r="R30" s="323"/>
      <c r="S30" s="302"/>
      <c r="T30" s="302"/>
      <c r="U30" s="302"/>
      <c r="V30" s="302"/>
      <c r="W30" s="302"/>
      <c r="X30" s="302"/>
      <c r="Y30" s="302"/>
      <c r="Z30" s="302"/>
      <c r="AA30" s="302"/>
      <c r="AB30" s="302"/>
      <c r="AC30" s="302"/>
      <c r="AD30" s="302"/>
      <c r="AE30" s="302"/>
      <c r="AF30" s="302"/>
      <c r="AG30" s="302"/>
      <c r="AH30" s="302"/>
      <c r="AI30" s="302"/>
      <c r="AJ30" s="302"/>
      <c r="AK30" s="302"/>
      <c r="AL30" s="302"/>
      <c r="AM30" s="302"/>
      <c r="AN30" s="302"/>
      <c r="AO30" s="302"/>
      <c r="AP30" s="302"/>
    </row>
    <row r="31" spans="2:49" s="301" customFormat="1" ht="18" customHeight="1">
      <c r="B31" s="359" t="s">
        <v>233</v>
      </c>
      <c r="C31" s="352">
        <f>DCs_Mar!$AC$99</f>
        <v>738.10216791424114</v>
      </c>
      <c r="D31" s="338">
        <f t="shared" si="5"/>
        <v>2.8126389815779476</v>
      </c>
      <c r="E31" s="329">
        <f t="shared" si="6"/>
        <v>0.38252128867668467</v>
      </c>
      <c r="F31" s="353">
        <f>DCs_Mar!$AC$50</f>
        <v>2556.2293850000001</v>
      </c>
      <c r="G31" s="338">
        <f t="shared" si="7"/>
        <v>27.16233099999954</v>
      </c>
      <c r="H31" s="329">
        <f t="shared" si="8"/>
        <v>1.0740059642562381</v>
      </c>
      <c r="I31" s="329">
        <f t="shared" si="4"/>
        <v>39.534771757234012</v>
      </c>
      <c r="J31" s="323"/>
      <c r="K31" s="302"/>
      <c r="L31" s="333"/>
      <c r="M31" s="334"/>
      <c r="N31" s="332"/>
      <c r="O31" s="302"/>
      <c r="P31" s="335"/>
      <c r="Q31" s="335"/>
      <c r="R31" s="323"/>
      <c r="S31" s="302"/>
      <c r="T31" s="302"/>
      <c r="U31" s="302"/>
      <c r="V31" s="302"/>
      <c r="W31" s="302"/>
      <c r="X31" s="302"/>
      <c r="Y31" s="302"/>
      <c r="Z31" s="302"/>
      <c r="AA31" s="302"/>
      <c r="AB31" s="302"/>
      <c r="AC31" s="302"/>
      <c r="AD31" s="302"/>
      <c r="AE31" s="302"/>
      <c r="AF31" s="302"/>
      <c r="AG31" s="302"/>
      <c r="AH31" s="302"/>
      <c r="AI31" s="302"/>
      <c r="AJ31" s="302"/>
      <c r="AK31" s="302"/>
      <c r="AL31" s="302"/>
      <c r="AM31" s="302"/>
      <c r="AN31" s="302"/>
      <c r="AO31" s="302"/>
      <c r="AP31" s="302"/>
    </row>
    <row r="32" spans="2:49" s="301" customFormat="1" ht="18" customHeight="1">
      <c r="B32" s="359" t="s">
        <v>234</v>
      </c>
      <c r="C32" s="352">
        <f>DCs_Mar!$AD$99</f>
        <v>741.99828011660748</v>
      </c>
      <c r="D32" s="338">
        <f t="shared" si="5"/>
        <v>3.8961122023663393</v>
      </c>
      <c r="E32" s="329">
        <f t="shared" si="6"/>
        <v>0.52785540697924382</v>
      </c>
      <c r="F32" s="353">
        <f>DCs_Mar!$AD$50</f>
        <v>2587.1264240000005</v>
      </c>
      <c r="G32" s="338">
        <f t="shared" si="7"/>
        <v>30.897039000000404</v>
      </c>
      <c r="H32" s="329">
        <f t="shared" si="8"/>
        <v>1.2086958698348742</v>
      </c>
      <c r="I32" s="329">
        <f t="shared" si="4"/>
        <v>39.802527119099793</v>
      </c>
      <c r="J32" s="323"/>
      <c r="K32" s="302"/>
      <c r="L32" s="333"/>
      <c r="M32" s="334"/>
      <c r="N32" s="332"/>
      <c r="O32" s="302"/>
      <c r="P32" s="335"/>
      <c r="Q32" s="335"/>
      <c r="R32" s="323"/>
      <c r="S32" s="302"/>
      <c r="T32" s="302"/>
      <c r="U32" s="302"/>
      <c r="V32" s="302"/>
      <c r="W32" s="302"/>
      <c r="X32" s="302"/>
      <c r="Y32" s="302"/>
      <c r="Z32" s="302"/>
      <c r="AA32" s="302"/>
      <c r="AB32" s="302"/>
      <c r="AC32" s="302"/>
      <c r="AD32" s="302"/>
      <c r="AE32" s="302"/>
      <c r="AF32" s="302"/>
      <c r="AG32" s="302"/>
      <c r="AH32" s="302"/>
      <c r="AI32" s="302"/>
      <c r="AJ32" s="302"/>
      <c r="AK32" s="302"/>
      <c r="AL32" s="302"/>
      <c r="AM32" s="302"/>
      <c r="AN32" s="302"/>
      <c r="AO32" s="302"/>
      <c r="AP32" s="302"/>
    </row>
    <row r="33" spans="2:42" s="301" customFormat="1" ht="18" customHeight="1">
      <c r="B33" s="359" t="s">
        <v>235</v>
      </c>
      <c r="C33" s="352">
        <f>DCs_Mar!$AE$99</f>
        <v>747.22029560213025</v>
      </c>
      <c r="D33" s="338">
        <f t="shared" si="5"/>
        <v>5.2220154855227747</v>
      </c>
      <c r="E33" s="329">
        <f t="shared" si="6"/>
        <v>0.70377730319026044</v>
      </c>
      <c r="F33" s="353">
        <f>DCs_Mar!$AE$50</f>
        <v>2626.1742540000009</v>
      </c>
      <c r="G33" s="338">
        <f t="shared" si="7"/>
        <v>39.047830000000431</v>
      </c>
      <c r="H33" s="329">
        <f t="shared" si="8"/>
        <v>1.5093127895786365</v>
      </c>
      <c r="I33" s="329">
        <f t="shared" si="4"/>
        <v>40.120909893817768</v>
      </c>
      <c r="J33" s="323"/>
      <c r="K33" s="302"/>
      <c r="L33" s="333"/>
      <c r="M33" s="334"/>
      <c r="N33" s="332"/>
      <c r="O33" s="302"/>
      <c r="P33" s="335"/>
      <c r="Q33" s="335"/>
      <c r="R33" s="323"/>
      <c r="S33" s="302"/>
      <c r="T33" s="302"/>
      <c r="U33" s="302"/>
      <c r="V33" s="302"/>
      <c r="W33" s="302"/>
      <c r="X33" s="302"/>
      <c r="Y33" s="302"/>
      <c r="Z33" s="302"/>
      <c r="AA33" s="302"/>
      <c r="AB33" s="302"/>
      <c r="AC33" s="302"/>
      <c r="AD33" s="302"/>
      <c r="AE33" s="302"/>
      <c r="AF33" s="302"/>
      <c r="AG33" s="302"/>
      <c r="AH33" s="302"/>
      <c r="AI33" s="302"/>
      <c r="AJ33" s="302"/>
      <c r="AK33" s="302"/>
      <c r="AL33" s="302"/>
      <c r="AM33" s="302"/>
      <c r="AN33" s="302"/>
      <c r="AO33" s="302"/>
      <c r="AP33" s="302"/>
    </row>
    <row r="34" spans="2:42" s="301" customFormat="1" ht="18" customHeight="1">
      <c r="B34" s="360" t="s">
        <v>236</v>
      </c>
      <c r="C34" s="357">
        <f>DCs_Mar!$AF$99</f>
        <v>752.39323268093574</v>
      </c>
      <c r="D34" s="342">
        <f t="shared" si="5"/>
        <v>5.1729370788054894</v>
      </c>
      <c r="E34" s="343">
        <f t="shared" si="6"/>
        <v>0.69229076207532581</v>
      </c>
      <c r="F34" s="358">
        <f>DCs_Mar!$AF$50</f>
        <v>2662.4213830000003</v>
      </c>
      <c r="G34" s="342">
        <f t="shared" si="7"/>
        <v>36.247128999999404</v>
      </c>
      <c r="H34" s="343">
        <f t="shared" si="8"/>
        <v>1.3802255865082209</v>
      </c>
      <c r="I34" s="343">
        <f t="shared" si="4"/>
        <v>40.39501797989864</v>
      </c>
      <c r="J34" s="323"/>
      <c r="K34" s="302"/>
      <c r="L34" s="333"/>
      <c r="M34" s="334"/>
      <c r="N34" s="332"/>
      <c r="O34" s="302"/>
      <c r="P34" s="335"/>
      <c r="Q34" s="335"/>
      <c r="R34" s="323"/>
      <c r="S34" s="302"/>
      <c r="T34" s="302"/>
      <c r="U34" s="302"/>
      <c r="V34" s="302"/>
      <c r="W34" s="302"/>
      <c r="X34" s="302"/>
      <c r="Y34" s="302"/>
      <c r="Z34" s="302"/>
      <c r="AA34" s="302"/>
      <c r="AB34" s="302"/>
      <c r="AC34" s="302"/>
      <c r="AD34" s="302"/>
      <c r="AE34" s="302"/>
      <c r="AF34" s="302"/>
      <c r="AG34" s="302"/>
      <c r="AH34" s="302"/>
      <c r="AI34" s="302"/>
      <c r="AJ34" s="302"/>
      <c r="AK34" s="302"/>
      <c r="AL34" s="302"/>
      <c r="AM34" s="302"/>
      <c r="AN34" s="302"/>
      <c r="AO34" s="302"/>
      <c r="AP34" s="302"/>
    </row>
    <row r="35" spans="2:42" s="301" customFormat="1" ht="18" customHeight="1">
      <c r="B35" s="359" t="s">
        <v>237</v>
      </c>
      <c r="C35" s="352">
        <f>DCs_Mar!$AG$99</f>
        <v>755.23914761400783</v>
      </c>
      <c r="D35" s="338">
        <f t="shared" si="5"/>
        <v>2.8459149330720948</v>
      </c>
      <c r="E35" s="329">
        <f t="shared" si="6"/>
        <v>0.37824834268265545</v>
      </c>
      <c r="F35" s="353">
        <f>DCs_Mar!$AG$50</f>
        <v>2682.5702670000005</v>
      </c>
      <c r="G35" s="338">
        <f t="shared" si="7"/>
        <v>20.14888400000018</v>
      </c>
      <c r="H35" s="329">
        <f t="shared" si="8"/>
        <v>0.75678794230898716</v>
      </c>
      <c r="I35" s="329">
        <f t="shared" si="4"/>
        <v>40.547352914861911</v>
      </c>
      <c r="J35" s="323"/>
      <c r="K35" s="302"/>
      <c r="L35" s="333"/>
      <c r="M35" s="334"/>
      <c r="N35" s="332"/>
      <c r="O35" s="302"/>
      <c r="P35" s="335"/>
      <c r="Q35" s="335"/>
      <c r="R35" s="323"/>
      <c r="S35" s="302"/>
      <c r="T35" s="302"/>
      <c r="U35" s="302"/>
      <c r="V35" s="302"/>
      <c r="W35" s="302"/>
      <c r="X35" s="302"/>
      <c r="Y35" s="302"/>
      <c r="Z35" s="302"/>
      <c r="AA35" s="302"/>
      <c r="AB35" s="302"/>
      <c r="AC35" s="302"/>
      <c r="AD35" s="302"/>
      <c r="AE35" s="302"/>
      <c r="AF35" s="302"/>
      <c r="AG35" s="302"/>
      <c r="AH35" s="302"/>
      <c r="AI35" s="302"/>
      <c r="AJ35" s="302"/>
      <c r="AK35" s="302"/>
      <c r="AL35" s="302"/>
      <c r="AM35" s="302"/>
      <c r="AN35" s="302"/>
      <c r="AO35" s="302"/>
      <c r="AP35" s="302"/>
    </row>
    <row r="36" spans="2:42" s="301" customFormat="1" ht="18" customHeight="1">
      <c r="B36" s="359" t="s">
        <v>238</v>
      </c>
      <c r="C36" s="352">
        <f>DCs_Mar!$AH$99</f>
        <v>756.86269790192773</v>
      </c>
      <c r="D36" s="338">
        <f t="shared" si="5"/>
        <v>1.6235502879198975</v>
      </c>
      <c r="E36" s="329">
        <f t="shared" si="6"/>
        <v>0.21497168056622923</v>
      </c>
      <c r="F36" s="353">
        <f>DCs_Mar!$AH$50</f>
        <v>2690.258354000001</v>
      </c>
      <c r="G36" s="338">
        <f t="shared" si="7"/>
        <v>7.6880870000004506</v>
      </c>
      <c r="H36" s="329">
        <f t="shared" si="8"/>
        <v>0.28659405848847608</v>
      </c>
      <c r="I36" s="329">
        <f t="shared" si="4"/>
        <v>40.576331597243538</v>
      </c>
      <c r="J36" s="323"/>
      <c r="K36" s="302"/>
      <c r="L36" s="333"/>
      <c r="M36" s="334"/>
      <c r="N36" s="332"/>
      <c r="O36" s="302"/>
      <c r="P36" s="335"/>
      <c r="Q36" s="335"/>
      <c r="R36" s="323"/>
      <c r="S36" s="302"/>
      <c r="T36" s="302"/>
      <c r="U36" s="302"/>
      <c r="V36" s="302"/>
      <c r="W36" s="302"/>
      <c r="X36" s="302"/>
      <c r="Y36" s="302"/>
      <c r="Z36" s="302"/>
      <c r="AA36" s="302"/>
      <c r="AB36" s="302"/>
      <c r="AC36" s="302"/>
      <c r="AD36" s="302"/>
      <c r="AE36" s="302"/>
      <c r="AF36" s="302"/>
      <c r="AG36" s="302"/>
      <c r="AH36" s="302"/>
      <c r="AI36" s="302"/>
      <c r="AJ36" s="302"/>
      <c r="AK36" s="302"/>
      <c r="AL36" s="302"/>
      <c r="AM36" s="302"/>
      <c r="AN36" s="302"/>
      <c r="AO36" s="302"/>
      <c r="AP36" s="302"/>
    </row>
    <row r="37" spans="2:42" s="301" customFormat="1" ht="18" customHeight="1">
      <c r="B37" s="359" t="s">
        <v>239</v>
      </c>
      <c r="C37" s="352">
        <f>DCs_Mar!$AI$99</f>
        <v>759.29080422727418</v>
      </c>
      <c r="D37" s="338">
        <f t="shared" si="5"/>
        <v>2.4281063253464481</v>
      </c>
      <c r="E37" s="329">
        <f t="shared" si="6"/>
        <v>0.32081199563372798</v>
      </c>
      <c r="F37" s="353">
        <f>DCs_Mar!$AI$50</f>
        <v>2710.4019030000004</v>
      </c>
      <c r="G37" s="338">
        <f t="shared" si="7"/>
        <v>20.143548999999439</v>
      </c>
      <c r="H37" s="329">
        <f t="shared" si="8"/>
        <v>0.74875890525715028</v>
      </c>
      <c r="I37" s="329">
        <f t="shared" si="4"/>
        <v>40.749421461305353</v>
      </c>
      <c r="J37" s="323"/>
      <c r="K37" s="302"/>
      <c r="L37" s="333"/>
      <c r="M37" s="334"/>
      <c r="N37" s="332"/>
      <c r="O37" s="302"/>
      <c r="P37" s="335"/>
      <c r="Q37" s="335"/>
      <c r="R37" s="323"/>
      <c r="S37" s="302"/>
      <c r="T37" s="302"/>
      <c r="U37" s="302"/>
      <c r="V37" s="302"/>
      <c r="W37" s="302"/>
      <c r="X37" s="302"/>
      <c r="Y37" s="302"/>
      <c r="Z37" s="302"/>
      <c r="AA37" s="302"/>
      <c r="AB37" s="302"/>
      <c r="AC37" s="302"/>
      <c r="AD37" s="302"/>
      <c r="AE37" s="302"/>
      <c r="AF37" s="302"/>
      <c r="AG37" s="302"/>
      <c r="AH37" s="302"/>
      <c r="AI37" s="302"/>
      <c r="AJ37" s="302"/>
      <c r="AK37" s="302"/>
      <c r="AL37" s="302"/>
      <c r="AM37" s="302"/>
      <c r="AN37" s="302"/>
      <c r="AO37" s="302"/>
      <c r="AP37" s="302"/>
    </row>
    <row r="38" spans="2:42" s="301" customFormat="1" ht="18" customHeight="1">
      <c r="B38" s="359" t="s">
        <v>240</v>
      </c>
      <c r="C38" s="352">
        <f>DCs_Mar!$AJ$99</f>
        <v>760.78221727168398</v>
      </c>
      <c r="D38" s="338">
        <f t="shared" si="5"/>
        <v>1.4914130444097964</v>
      </c>
      <c r="E38" s="329">
        <f t="shared" si="6"/>
        <v>0.196421849982445</v>
      </c>
      <c r="F38" s="353">
        <f>DCs_Mar!$AJ$50</f>
        <v>2722.0560680000003</v>
      </c>
      <c r="G38" s="338">
        <f t="shared" si="7"/>
        <v>11.654164999999921</v>
      </c>
      <c r="H38" s="329">
        <f t="shared" si="8"/>
        <v>0.42997922142470985</v>
      </c>
      <c r="I38" s="329">
        <f t="shared" si="4"/>
        <v>40.84440816430903</v>
      </c>
      <c r="J38" s="323"/>
      <c r="K38" s="302"/>
      <c r="L38" s="333"/>
      <c r="M38" s="334"/>
      <c r="N38" s="332"/>
      <c r="O38" s="302"/>
      <c r="P38" s="335"/>
      <c r="Q38" s="335"/>
      <c r="R38" s="323"/>
      <c r="S38" s="302"/>
      <c r="T38" s="302"/>
      <c r="U38" s="302"/>
      <c r="V38" s="302"/>
      <c r="W38" s="302"/>
      <c r="X38" s="302"/>
      <c r="Y38" s="302"/>
      <c r="Z38" s="302"/>
      <c r="AA38" s="302"/>
      <c r="AB38" s="302"/>
      <c r="AC38" s="302"/>
      <c r="AD38" s="302"/>
      <c r="AE38" s="302"/>
      <c r="AF38" s="302"/>
      <c r="AG38" s="302"/>
      <c r="AH38" s="302"/>
      <c r="AI38" s="302"/>
      <c r="AJ38" s="302"/>
      <c r="AK38" s="302"/>
      <c r="AL38" s="302"/>
      <c r="AM38" s="302"/>
      <c r="AN38" s="302"/>
      <c r="AO38" s="302"/>
      <c r="AP38" s="302"/>
    </row>
    <row r="39" spans="2:42" s="301" customFormat="1" ht="18" customHeight="1">
      <c r="B39" s="359" t="s">
        <v>241</v>
      </c>
      <c r="C39" s="352">
        <f>DCs_Mar!$AK$99</f>
        <v>762.52833887411657</v>
      </c>
      <c r="D39" s="338">
        <f t="shared" si="5"/>
        <v>1.746121602432595</v>
      </c>
      <c r="E39" s="329">
        <f t="shared" si="6"/>
        <v>0.22951661629191777</v>
      </c>
      <c r="F39" s="353">
        <f>DCs_Mar!$AK$50</f>
        <v>2736.7205200000003</v>
      </c>
      <c r="G39" s="338">
        <f t="shared" si="7"/>
        <v>14.664451999999983</v>
      </c>
      <c r="H39" s="329">
        <f t="shared" si="8"/>
        <v>0.53872703697740221</v>
      </c>
      <c r="I39" s="329">
        <f t="shared" si="4"/>
        <v>40.97041412600079</v>
      </c>
      <c r="J39" s="323"/>
      <c r="K39" s="302"/>
      <c r="L39" s="333"/>
      <c r="M39" s="334"/>
      <c r="N39" s="332"/>
      <c r="O39" s="302"/>
      <c r="P39" s="335"/>
      <c r="Q39" s="335"/>
      <c r="R39" s="323"/>
      <c r="S39" s="302"/>
      <c r="T39" s="302"/>
      <c r="U39" s="302"/>
      <c r="V39" s="302"/>
      <c r="W39" s="302"/>
      <c r="X39" s="302"/>
      <c r="Y39" s="302"/>
      <c r="Z39" s="302"/>
      <c r="AA39" s="302"/>
      <c r="AB39" s="302"/>
      <c r="AC39" s="302"/>
      <c r="AD39" s="302"/>
      <c r="AE39" s="302"/>
      <c r="AF39" s="302"/>
      <c r="AG39" s="302"/>
      <c r="AH39" s="302"/>
      <c r="AI39" s="302"/>
      <c r="AJ39" s="302"/>
      <c r="AK39" s="302"/>
      <c r="AL39" s="302"/>
      <c r="AM39" s="302"/>
      <c r="AN39" s="302"/>
      <c r="AO39" s="302"/>
      <c r="AP39" s="302"/>
    </row>
    <row r="40" spans="2:42" s="301" customFormat="1" ht="18" customHeight="1">
      <c r="B40" s="359" t="s">
        <v>253</v>
      </c>
      <c r="C40" s="352">
        <f>DCs_Mar!$AL$99</f>
        <v>764.20494098693007</v>
      </c>
      <c r="D40" s="338">
        <f t="shared" ref="D40" si="9">IF(C40*C39=0,0,C40-C39)</f>
        <v>1.676602112813498</v>
      </c>
      <c r="E40" s="329">
        <f t="shared" ref="E40" si="10">IF(C39*C40=0,0,D40/C39*100)</f>
        <v>0.21987407252155688</v>
      </c>
      <c r="F40" s="353">
        <f>DCs_Mar!$AL$50</f>
        <v>2747.8313120000007</v>
      </c>
      <c r="G40" s="338">
        <f t="shared" ref="G40" si="11">IF(F40*F39=0,0,F40-F39)</f>
        <v>11.110792000000401</v>
      </c>
      <c r="H40" s="329">
        <f t="shared" ref="H40" si="12">IF(F39*F40=0,0,G40/F39*100)</f>
        <v>0.40598928238388043</v>
      </c>
      <c r="I40" s="329">
        <f t="shared" ref="I40" si="13">IF(C40*F40=0,0,F40/(C40*0.0876))</f>
        <v>41.046499007305762</v>
      </c>
      <c r="J40" s="323"/>
      <c r="K40" s="302"/>
      <c r="L40" s="333"/>
      <c r="M40" s="334"/>
      <c r="N40" s="332"/>
      <c r="O40" s="302"/>
      <c r="P40" s="335"/>
      <c r="Q40" s="335"/>
      <c r="R40" s="323"/>
      <c r="S40" s="302"/>
      <c r="T40" s="302"/>
      <c r="U40" s="302"/>
      <c r="V40" s="302"/>
      <c r="W40" s="302"/>
      <c r="X40" s="302"/>
      <c r="Y40" s="302"/>
      <c r="Z40" s="302"/>
      <c r="AA40" s="302"/>
      <c r="AB40" s="302"/>
      <c r="AC40" s="302"/>
      <c r="AD40" s="302"/>
      <c r="AE40" s="302"/>
      <c r="AF40" s="302"/>
      <c r="AG40" s="302"/>
      <c r="AH40" s="302"/>
      <c r="AI40" s="302"/>
      <c r="AJ40" s="302"/>
      <c r="AK40" s="302"/>
      <c r="AL40" s="302"/>
      <c r="AM40" s="302"/>
      <c r="AN40" s="302"/>
      <c r="AO40" s="302"/>
      <c r="AP40" s="302"/>
    </row>
    <row r="41" spans="2:42" s="301" customFormat="1" ht="18" customHeight="1">
      <c r="B41" s="359" t="s">
        <v>412</v>
      </c>
      <c r="C41" s="352">
        <f>DCs_Mar!$AM$99</f>
        <v>766.00586234476123</v>
      </c>
      <c r="D41" s="338">
        <f t="shared" ref="D41:D53" si="14">IF(C41*C40=0,0,C41-C40)</f>
        <v>1.8009213578311574</v>
      </c>
      <c r="E41" s="329">
        <f t="shared" ref="E41:E53" si="15">IF(C40*C41=0,0,D41/C40*100)</f>
        <v>0.23565947578215907</v>
      </c>
      <c r="F41" s="352">
        <f>DCs_Mar!$AM$50</f>
        <v>2760.4600603578751</v>
      </c>
      <c r="G41" s="338">
        <f t="shared" ref="G41:G53" si="16">IF(F41*F40=0,0,F41-F40)</f>
        <v>12.628748357874429</v>
      </c>
      <c r="H41" s="329">
        <f t="shared" ref="H41:H53" si="17">IF(F40*F41=0,0,G41/F40*100)</f>
        <v>0.45958965176368971</v>
      </c>
      <c r="I41" s="329">
        <f t="shared" ref="I41:I53" si="18">IF(C41*F41=0,0,F41/(C41*0.0876))</f>
        <v>41.13819840644377</v>
      </c>
      <c r="J41" s="323"/>
      <c r="K41" s="302"/>
      <c r="L41" s="333"/>
      <c r="M41" s="334"/>
      <c r="N41" s="332"/>
      <c r="O41" s="302"/>
      <c r="P41" s="335"/>
      <c r="Q41" s="335"/>
      <c r="R41" s="323"/>
      <c r="S41" s="302"/>
      <c r="T41" s="302"/>
      <c r="U41" s="302"/>
      <c r="V41" s="302"/>
      <c r="W41" s="302"/>
      <c r="X41" s="302"/>
      <c r="Y41" s="302"/>
      <c r="Z41" s="302"/>
      <c r="AA41" s="302"/>
      <c r="AB41" s="302"/>
      <c r="AC41" s="302"/>
      <c r="AD41" s="302"/>
      <c r="AE41" s="302"/>
      <c r="AF41" s="302"/>
      <c r="AG41" s="302"/>
      <c r="AH41" s="302"/>
      <c r="AI41" s="302"/>
      <c r="AJ41" s="302"/>
      <c r="AK41" s="302"/>
      <c r="AL41" s="302"/>
      <c r="AM41" s="302"/>
      <c r="AN41" s="302"/>
      <c r="AO41" s="302"/>
      <c r="AP41" s="302"/>
    </row>
    <row r="42" spans="2:42" s="301" customFormat="1" ht="18" customHeight="1">
      <c r="B42" s="359" t="s">
        <v>413</v>
      </c>
      <c r="C42" s="352">
        <f>DCs_Mar!$AN$99</f>
        <v>767.83125772227424</v>
      </c>
      <c r="D42" s="338">
        <f t="shared" si="14"/>
        <v>1.8253953775130185</v>
      </c>
      <c r="E42" s="329">
        <f t="shared" si="15"/>
        <v>0.23830044484587132</v>
      </c>
      <c r="F42" s="352">
        <f>DCs_Mar!$AN$50</f>
        <v>2773.2648122733476</v>
      </c>
      <c r="G42" s="338">
        <f t="shared" si="16"/>
        <v>12.80475191547248</v>
      </c>
      <c r="H42" s="329">
        <f t="shared" si="17"/>
        <v>0.46386296615399791</v>
      </c>
      <c r="I42" s="329">
        <f t="shared" si="18"/>
        <v>41.230770165077466</v>
      </c>
      <c r="J42" s="323"/>
      <c r="K42" s="302"/>
      <c r="L42" s="333"/>
      <c r="M42" s="334"/>
      <c r="N42" s="332"/>
      <c r="O42" s="302"/>
      <c r="P42" s="335"/>
      <c r="Q42" s="335"/>
      <c r="R42" s="323"/>
      <c r="S42" s="302"/>
      <c r="T42" s="302"/>
      <c r="U42" s="302"/>
      <c r="V42" s="302"/>
      <c r="W42" s="302"/>
      <c r="X42" s="302"/>
      <c r="Y42" s="302"/>
      <c r="Z42" s="302"/>
      <c r="AA42" s="302"/>
      <c r="AB42" s="302"/>
      <c r="AC42" s="302"/>
      <c r="AD42" s="302"/>
      <c r="AE42" s="302"/>
      <c r="AF42" s="302"/>
      <c r="AG42" s="302"/>
      <c r="AH42" s="302"/>
      <c r="AI42" s="302"/>
      <c r="AJ42" s="302"/>
      <c r="AK42" s="302"/>
      <c r="AL42" s="302"/>
      <c r="AM42" s="302"/>
      <c r="AN42" s="302"/>
      <c r="AO42" s="302"/>
      <c r="AP42" s="302"/>
    </row>
    <row r="43" spans="2:42" s="301" customFormat="1" ht="18" customHeight="1">
      <c r="B43" s="359" t="s">
        <v>414</v>
      </c>
      <c r="C43" s="352">
        <f>DCs_Mar!$AO$99</f>
        <v>769.68236024632097</v>
      </c>
      <c r="D43" s="338">
        <f t="shared" si="14"/>
        <v>1.8511025240467234</v>
      </c>
      <c r="E43" s="329">
        <f t="shared" si="15"/>
        <v>0.24108194416803364</v>
      </c>
      <c r="F43" s="352">
        <f>DCs_Mar!$AO$50</f>
        <v>2786.2480206618943</v>
      </c>
      <c r="G43" s="338">
        <f t="shared" si="16"/>
        <v>12.9832083885467</v>
      </c>
      <c r="H43" s="329">
        <f t="shared" si="17"/>
        <v>0.46815610002652019</v>
      </c>
      <c r="I43" s="329">
        <f t="shared" si="18"/>
        <v>41.32416941964501</v>
      </c>
      <c r="J43" s="323"/>
      <c r="K43" s="302"/>
      <c r="L43" s="333"/>
      <c r="M43" s="334"/>
      <c r="N43" s="332"/>
      <c r="O43" s="302"/>
      <c r="P43" s="335"/>
      <c r="Q43" s="335"/>
      <c r="R43" s="323"/>
      <c r="S43" s="302"/>
      <c r="T43" s="302"/>
      <c r="U43" s="302"/>
      <c r="V43" s="302"/>
      <c r="W43" s="302"/>
      <c r="X43" s="302"/>
      <c r="Y43" s="302"/>
      <c r="Z43" s="302"/>
      <c r="AA43" s="302"/>
      <c r="AB43" s="302"/>
      <c r="AC43" s="302"/>
      <c r="AD43" s="302"/>
      <c r="AE43" s="302"/>
      <c r="AF43" s="302"/>
      <c r="AG43" s="302"/>
      <c r="AH43" s="302"/>
      <c r="AI43" s="302"/>
      <c r="AJ43" s="302"/>
      <c r="AK43" s="302"/>
      <c r="AL43" s="302"/>
      <c r="AM43" s="302"/>
      <c r="AN43" s="302"/>
      <c r="AO43" s="302"/>
      <c r="AP43" s="302"/>
    </row>
    <row r="44" spans="2:42" s="301" customFormat="1" ht="18" customHeight="1">
      <c r="B44" s="360" t="s">
        <v>415</v>
      </c>
      <c r="C44" s="357">
        <f>DCs_Mar!$AP$99</f>
        <v>771.55929650350527</v>
      </c>
      <c r="D44" s="342">
        <f t="shared" si="14"/>
        <v>1.8769362571842976</v>
      </c>
      <c r="E44" s="343">
        <f t="shared" si="15"/>
        <v>0.24385855180358074</v>
      </c>
      <c r="F44" s="357">
        <f>DCs_Mar!$AP$50</f>
        <v>2799.4121726246308</v>
      </c>
      <c r="G44" s="342">
        <f t="shared" si="16"/>
        <v>13.164151962736469</v>
      </c>
      <c r="H44" s="343">
        <f t="shared" si="17"/>
        <v>0.47246877755014877</v>
      </c>
      <c r="I44" s="343">
        <f t="shared" si="18"/>
        <v>41.41841088078084</v>
      </c>
      <c r="J44" s="323"/>
      <c r="K44" s="302"/>
      <c r="L44" s="333"/>
      <c r="M44" s="334"/>
      <c r="N44" s="332"/>
      <c r="O44" s="302"/>
      <c r="P44" s="335"/>
      <c r="Q44" s="335"/>
      <c r="R44" s="323"/>
      <c r="S44" s="302"/>
      <c r="T44" s="302"/>
      <c r="U44" s="302"/>
      <c r="V44" s="302"/>
      <c r="W44" s="302"/>
      <c r="X44" s="302"/>
      <c r="Y44" s="302"/>
      <c r="Z44" s="302"/>
      <c r="AA44" s="302"/>
      <c r="AB44" s="302"/>
      <c r="AC44" s="302"/>
      <c r="AD44" s="302"/>
      <c r="AE44" s="302"/>
      <c r="AF44" s="302"/>
      <c r="AG44" s="302"/>
      <c r="AH44" s="302"/>
      <c r="AI44" s="302"/>
      <c r="AJ44" s="302"/>
      <c r="AK44" s="302"/>
      <c r="AL44" s="302"/>
      <c r="AM44" s="302"/>
      <c r="AN44" s="302"/>
      <c r="AO44" s="302"/>
      <c r="AP44" s="302"/>
    </row>
    <row r="45" spans="2:42" s="301" customFormat="1" ht="18" customHeight="1">
      <c r="B45" s="359" t="s">
        <v>416</v>
      </c>
      <c r="C45" s="352">
        <f>DCs_Mar!$AQ$99</f>
        <v>773.46219484463586</v>
      </c>
      <c r="D45" s="338">
        <f t="shared" si="14"/>
        <v>1.9028983411305944</v>
      </c>
      <c r="E45" s="329">
        <f t="shared" si="15"/>
        <v>0.24663021361468998</v>
      </c>
      <c r="F45" s="352">
        <f>DCs_Mar!$AQ$50</f>
        <v>2812.7597899247507</v>
      </c>
      <c r="G45" s="338">
        <f t="shared" si="16"/>
        <v>13.347617300119964</v>
      </c>
      <c r="H45" s="329">
        <f t="shared" si="17"/>
        <v>0.47680071661636397</v>
      </c>
      <c r="I45" s="329">
        <f t="shared" si="18"/>
        <v>41.513509303996109</v>
      </c>
      <c r="J45" s="323"/>
      <c r="K45" s="302"/>
      <c r="L45" s="333"/>
      <c r="M45" s="334"/>
      <c r="N45" s="332"/>
      <c r="O45" s="302"/>
      <c r="P45" s="335"/>
      <c r="Q45" s="335"/>
      <c r="R45" s="323"/>
      <c r="S45" s="302"/>
      <c r="T45" s="302"/>
      <c r="U45" s="302"/>
      <c r="V45" s="302"/>
      <c r="W45" s="302"/>
      <c r="X45" s="302"/>
      <c r="Y45" s="302"/>
      <c r="Z45" s="302"/>
      <c r="AA45" s="302"/>
      <c r="AB45" s="302"/>
      <c r="AC45" s="302"/>
      <c r="AD45" s="302"/>
      <c r="AE45" s="302"/>
      <c r="AF45" s="302"/>
      <c r="AG45" s="302"/>
      <c r="AH45" s="302"/>
      <c r="AI45" s="302"/>
      <c r="AJ45" s="302"/>
      <c r="AK45" s="302"/>
      <c r="AL45" s="302"/>
      <c r="AM45" s="302"/>
      <c r="AN45" s="302"/>
      <c r="AO45" s="302"/>
      <c r="AP45" s="302"/>
    </row>
    <row r="46" spans="2:42" s="301" customFormat="1" ht="18" customHeight="1">
      <c r="B46" s="359" t="s">
        <v>417</v>
      </c>
      <c r="C46" s="352">
        <f>DCs_Mar!$AR$99</f>
        <v>775.39173954941373</v>
      </c>
      <c r="D46" s="338">
        <f t="shared" si="14"/>
        <v>1.929544704777868</v>
      </c>
      <c r="E46" s="329">
        <f t="shared" si="15"/>
        <v>0.2494685218797866</v>
      </c>
      <c r="F46" s="352">
        <f>DCs_Mar!$AR$50</f>
        <v>2826.2934294705988</v>
      </c>
      <c r="G46" s="338">
        <f t="shared" si="16"/>
        <v>13.533639545848018</v>
      </c>
      <c r="H46" s="329">
        <f t="shared" si="17"/>
        <v>0.48115162888509866</v>
      </c>
      <c r="I46" s="329">
        <f t="shared" si="18"/>
        <v>41.609449750963613</v>
      </c>
      <c r="J46" s="323"/>
      <c r="K46" s="302"/>
      <c r="L46" s="333"/>
      <c r="M46" s="334"/>
      <c r="N46" s="332"/>
      <c r="O46" s="302"/>
      <c r="P46" s="335"/>
      <c r="Q46" s="335"/>
      <c r="R46" s="323"/>
      <c r="S46" s="302"/>
      <c r="T46" s="302"/>
      <c r="U46" s="302"/>
      <c r="V46" s="302"/>
      <c r="W46" s="302"/>
      <c r="X46" s="302"/>
      <c r="Y46" s="302"/>
      <c r="Z46" s="302"/>
      <c r="AA46" s="302"/>
      <c r="AB46" s="302"/>
      <c r="AC46" s="302"/>
      <c r="AD46" s="302"/>
      <c r="AE46" s="302"/>
      <c r="AF46" s="302"/>
      <c r="AG46" s="302"/>
      <c r="AH46" s="302"/>
      <c r="AI46" s="302"/>
      <c r="AJ46" s="302"/>
      <c r="AK46" s="302"/>
      <c r="AL46" s="302"/>
      <c r="AM46" s="302"/>
      <c r="AN46" s="302"/>
      <c r="AO46" s="302"/>
      <c r="AP46" s="302"/>
    </row>
    <row r="47" spans="2:42" s="301" customFormat="1" ht="18" customHeight="1">
      <c r="B47" s="359" t="s">
        <v>418</v>
      </c>
      <c r="C47" s="352">
        <f>DCs_Mar!$AS$99</f>
        <v>777.34861671126203</v>
      </c>
      <c r="D47" s="338">
        <f t="shared" si="14"/>
        <v>1.956877161848297</v>
      </c>
      <c r="E47" s="329">
        <f t="shared" si="15"/>
        <v>0.25237271201592293</v>
      </c>
      <c r="F47" s="352">
        <f>DCs_Mar!$AS$50</f>
        <v>2840.0156838054841</v>
      </c>
      <c r="G47" s="338">
        <f t="shared" si="16"/>
        <v>13.722254334885292</v>
      </c>
      <c r="H47" s="329">
        <f t="shared" si="17"/>
        <v>0.48552121983511276</v>
      </c>
      <c r="I47" s="329">
        <f t="shared" si="18"/>
        <v>41.706217347162877</v>
      </c>
      <c r="J47" s="323"/>
      <c r="K47" s="302"/>
      <c r="L47" s="333"/>
      <c r="M47" s="334"/>
      <c r="N47" s="332"/>
      <c r="O47" s="302"/>
      <c r="P47" s="335"/>
      <c r="Q47" s="335"/>
      <c r="R47" s="323"/>
      <c r="S47" s="302"/>
      <c r="T47" s="302"/>
      <c r="U47" s="302"/>
      <c r="V47" s="302"/>
      <c r="W47" s="302"/>
      <c r="X47" s="302"/>
      <c r="Y47" s="302"/>
      <c r="Z47" s="302"/>
      <c r="AA47" s="302"/>
      <c r="AB47" s="302"/>
      <c r="AC47" s="302"/>
      <c r="AD47" s="302"/>
      <c r="AE47" s="302"/>
      <c r="AF47" s="302"/>
      <c r="AG47" s="302"/>
      <c r="AH47" s="302"/>
      <c r="AI47" s="302"/>
      <c r="AJ47" s="302"/>
      <c r="AK47" s="302"/>
      <c r="AL47" s="302"/>
      <c r="AM47" s="302"/>
      <c r="AN47" s="302"/>
      <c r="AO47" s="302"/>
      <c r="AP47" s="302"/>
    </row>
    <row r="48" spans="2:42" s="301" customFormat="1" ht="18" customHeight="1">
      <c r="B48" s="359" t="s">
        <v>419</v>
      </c>
      <c r="C48" s="352">
        <f>DCs_Mar!$AT$99</f>
        <v>779.33185184229831</v>
      </c>
      <c r="D48" s="338">
        <f t="shared" si="14"/>
        <v>1.983235131036281</v>
      </c>
      <c r="E48" s="329">
        <f t="shared" si="15"/>
        <v>0.25512814822090729</v>
      </c>
      <c r="F48" s="352">
        <f>DCs_Mar!$AT$50</f>
        <v>2853.9291816043101</v>
      </c>
      <c r="G48" s="338">
        <f t="shared" si="16"/>
        <v>13.913497798826029</v>
      </c>
      <c r="H48" s="329">
        <f t="shared" si="17"/>
        <v>0.48990918881766921</v>
      </c>
      <c r="I48" s="329">
        <f t="shared" si="18"/>
        <v>41.803886456853157</v>
      </c>
      <c r="J48" s="323"/>
      <c r="K48" s="302"/>
      <c r="L48" s="333"/>
      <c r="M48" s="334"/>
      <c r="N48" s="332"/>
      <c r="O48" s="302"/>
      <c r="P48" s="335"/>
      <c r="Q48" s="335"/>
      <c r="R48" s="323"/>
      <c r="S48" s="302"/>
      <c r="T48" s="302"/>
      <c r="U48" s="302"/>
      <c r="V48" s="302"/>
      <c r="W48" s="302"/>
      <c r="X48" s="302"/>
      <c r="Y48" s="302"/>
      <c r="Z48" s="302"/>
      <c r="AA48" s="302"/>
      <c r="AB48" s="302"/>
      <c r="AC48" s="302"/>
      <c r="AD48" s="302"/>
      <c r="AE48" s="302"/>
      <c r="AF48" s="302"/>
      <c r="AG48" s="302"/>
      <c r="AH48" s="302"/>
      <c r="AI48" s="302"/>
      <c r="AJ48" s="302"/>
      <c r="AK48" s="302"/>
      <c r="AL48" s="302"/>
      <c r="AM48" s="302"/>
      <c r="AN48" s="302"/>
      <c r="AO48" s="302"/>
      <c r="AP48" s="302"/>
    </row>
    <row r="49" spans="1:49" s="301" customFormat="1" ht="18" customHeight="1">
      <c r="B49" s="359" t="s">
        <v>420</v>
      </c>
      <c r="C49" s="352">
        <f>DCs_Mar!$AU$99</f>
        <v>781.34324301977563</v>
      </c>
      <c r="D49" s="338">
        <f t="shared" si="14"/>
        <v>2.0113911774773214</v>
      </c>
      <c r="E49" s="329">
        <f t="shared" si="15"/>
        <v>0.25809174522028089</v>
      </c>
      <c r="F49" s="352">
        <f>DCs_Mar!$AU$50</f>
        <v>2868.0365881771363</v>
      </c>
      <c r="G49" s="338">
        <f t="shared" si="16"/>
        <v>14.107406572826221</v>
      </c>
      <c r="H49" s="329">
        <f t="shared" si="17"/>
        <v>0.49431522911496611</v>
      </c>
      <c r="I49" s="329">
        <f t="shared" si="18"/>
        <v>41.902382842803434</v>
      </c>
      <c r="J49" s="323"/>
      <c r="K49" s="302"/>
      <c r="L49" s="333"/>
      <c r="M49" s="334"/>
      <c r="N49" s="332"/>
      <c r="O49" s="302"/>
      <c r="P49" s="335"/>
      <c r="Q49" s="335"/>
      <c r="R49" s="323"/>
      <c r="S49" s="302"/>
      <c r="T49" s="302"/>
      <c r="U49" s="302"/>
      <c r="V49" s="302"/>
      <c r="W49" s="302"/>
      <c r="X49" s="302"/>
      <c r="Y49" s="302"/>
      <c r="Z49" s="302"/>
      <c r="AA49" s="302"/>
      <c r="AB49" s="302"/>
      <c r="AC49" s="302"/>
      <c r="AD49" s="302"/>
      <c r="AE49" s="302"/>
      <c r="AF49" s="302"/>
      <c r="AG49" s="302"/>
      <c r="AH49" s="302"/>
      <c r="AI49" s="302"/>
      <c r="AJ49" s="302"/>
      <c r="AK49" s="302"/>
      <c r="AL49" s="302"/>
      <c r="AM49" s="302"/>
      <c r="AN49" s="302"/>
      <c r="AO49" s="302"/>
      <c r="AP49" s="302"/>
    </row>
    <row r="50" spans="1:49" s="301" customFormat="1" ht="18" customHeight="1">
      <c r="B50" s="359" t="s">
        <v>421</v>
      </c>
      <c r="C50" s="352">
        <f>DCs_Mar!$AV$99</f>
        <v>783.38292779125823</v>
      </c>
      <c r="D50" s="338">
        <f t="shared" si="14"/>
        <v>2.0396847714825981</v>
      </c>
      <c r="E50" s="329">
        <f t="shared" si="15"/>
        <v>0.2610484943338755</v>
      </c>
      <c r="F50" s="352">
        <f>DCs_Mar!$AV$50</f>
        <v>2882.3406059797476</v>
      </c>
      <c r="G50" s="338">
        <f t="shared" si="16"/>
        <v>14.30401780261127</v>
      </c>
      <c r="H50" s="329">
        <f t="shared" si="17"/>
        <v>0.49873902800182207</v>
      </c>
      <c r="I50" s="329">
        <f t="shared" si="18"/>
        <v>42.001721518085965</v>
      </c>
      <c r="J50" s="323"/>
      <c r="K50" s="302"/>
      <c r="L50" s="333"/>
      <c r="M50" s="334"/>
      <c r="N50" s="332"/>
      <c r="O50" s="302"/>
      <c r="P50" s="335"/>
      <c r="Q50" s="335"/>
      <c r="R50" s="323"/>
      <c r="S50" s="302"/>
      <c r="T50" s="302"/>
      <c r="U50" s="302"/>
      <c r="V50" s="302"/>
      <c r="W50" s="302"/>
      <c r="X50" s="302"/>
      <c r="Y50" s="302"/>
      <c r="Z50" s="302"/>
      <c r="AA50" s="302"/>
      <c r="AB50" s="302"/>
      <c r="AC50" s="302"/>
      <c r="AD50" s="302"/>
      <c r="AE50" s="302"/>
      <c r="AF50" s="302"/>
      <c r="AG50" s="302"/>
      <c r="AH50" s="302"/>
      <c r="AI50" s="302"/>
      <c r="AJ50" s="302"/>
      <c r="AK50" s="302"/>
      <c r="AL50" s="302"/>
      <c r="AM50" s="302"/>
      <c r="AN50" s="302"/>
      <c r="AO50" s="302"/>
      <c r="AP50" s="302"/>
    </row>
    <row r="51" spans="1:49" s="301" customFormat="1" ht="18" customHeight="1">
      <c r="B51" s="359" t="s">
        <v>422</v>
      </c>
      <c r="C51" s="352">
        <f>DCs_Mar!$AW$99</f>
        <v>785.45049148117323</v>
      </c>
      <c r="D51" s="338">
        <f t="shared" si="14"/>
        <v>2.0675636899150049</v>
      </c>
      <c r="E51" s="329">
        <f t="shared" si="15"/>
        <v>0.2639275910370531</v>
      </c>
      <c r="F51" s="352">
        <f>DCs_Mar!$AW$50</f>
        <v>2896.8439751313504</v>
      </c>
      <c r="G51" s="338">
        <f t="shared" si="16"/>
        <v>14.503369151602783</v>
      </c>
      <c r="H51" s="329">
        <f t="shared" si="17"/>
        <v>0.50318026681211347</v>
      </c>
      <c r="I51" s="329">
        <f t="shared" si="18"/>
        <v>42.101947237363092</v>
      </c>
      <c r="J51" s="323"/>
      <c r="K51" s="302"/>
      <c r="L51" s="333"/>
      <c r="M51" s="334"/>
      <c r="N51" s="332"/>
      <c r="O51" s="302"/>
      <c r="P51" s="335"/>
      <c r="Q51" s="335"/>
      <c r="R51" s="323"/>
      <c r="S51" s="302"/>
      <c r="T51" s="302"/>
      <c r="U51" s="302"/>
      <c r="V51" s="302"/>
      <c r="W51" s="302"/>
      <c r="X51" s="302"/>
      <c r="Y51" s="302"/>
      <c r="Z51" s="302"/>
      <c r="AA51" s="302"/>
      <c r="AB51" s="302"/>
      <c r="AC51" s="302"/>
      <c r="AD51" s="302"/>
      <c r="AE51" s="302"/>
      <c r="AF51" s="302"/>
      <c r="AG51" s="302"/>
      <c r="AH51" s="302"/>
      <c r="AI51" s="302"/>
      <c r="AJ51" s="302"/>
      <c r="AK51" s="302"/>
      <c r="AL51" s="302"/>
      <c r="AM51" s="302"/>
      <c r="AN51" s="302"/>
      <c r="AO51" s="302"/>
      <c r="AP51" s="302"/>
    </row>
    <row r="52" spans="1:49" s="301" customFormat="1" ht="18" customHeight="1">
      <c r="B52" s="359" t="s">
        <v>423</v>
      </c>
      <c r="C52" s="352">
        <f>DCs_Mar!$AX$99</f>
        <v>787.54718377793279</v>
      </c>
      <c r="D52" s="338">
        <f t="shared" si="14"/>
        <v>2.0966922967595565</v>
      </c>
      <c r="E52" s="329">
        <f t="shared" si="15"/>
        <v>0.26694136925240092</v>
      </c>
      <c r="F52" s="352">
        <f>DCs_Mar!$AX$50</f>
        <v>2911.5494739394712</v>
      </c>
      <c r="G52" s="338">
        <f t="shared" si="16"/>
        <v>14.705498808120865</v>
      </c>
      <c r="H52" s="329">
        <f t="shared" si="17"/>
        <v>0.50763862100837109</v>
      </c>
      <c r="I52" s="329">
        <f t="shared" si="18"/>
        <v>42.203015673830983</v>
      </c>
      <c r="J52" s="323"/>
      <c r="K52" s="302"/>
      <c r="L52" s="333"/>
      <c r="M52" s="334"/>
      <c r="N52" s="332"/>
      <c r="O52" s="302"/>
      <c r="P52" s="335"/>
      <c r="Q52" s="335"/>
      <c r="R52" s="323"/>
      <c r="S52" s="302"/>
      <c r="T52" s="302"/>
      <c r="U52" s="302"/>
      <c r="V52" s="302"/>
      <c r="W52" s="302"/>
      <c r="X52" s="302"/>
      <c r="Y52" s="302"/>
      <c r="Z52" s="302"/>
      <c r="AA52" s="302"/>
      <c r="AB52" s="302"/>
      <c r="AC52" s="302"/>
      <c r="AD52" s="302"/>
      <c r="AE52" s="302"/>
      <c r="AF52" s="302"/>
      <c r="AG52" s="302"/>
      <c r="AH52" s="302"/>
      <c r="AI52" s="302"/>
      <c r="AJ52" s="302"/>
      <c r="AK52" s="302"/>
      <c r="AL52" s="302"/>
      <c r="AM52" s="302"/>
      <c r="AN52" s="302"/>
      <c r="AO52" s="302"/>
      <c r="AP52" s="302"/>
    </row>
    <row r="53" spans="1:49" s="301" customFormat="1" ht="18" customHeight="1">
      <c r="B53" s="360" t="s">
        <v>424</v>
      </c>
      <c r="C53" s="357">
        <f>DCs_Mar!$AY$99</f>
        <v>789.67314806051525</v>
      </c>
      <c r="D53" s="342">
        <f t="shared" si="14"/>
        <v>2.1259642825824585</v>
      </c>
      <c r="E53" s="343">
        <f t="shared" si="15"/>
        <v>0.2699475442708108</v>
      </c>
      <c r="F53" s="357">
        <f>DCs_Mar!$AY$50</f>
        <v>2926.4599194321831</v>
      </c>
      <c r="G53" s="342">
        <f t="shared" si="16"/>
        <v>14.910445492711915</v>
      </c>
      <c r="H53" s="343">
        <f t="shared" si="17"/>
        <v>0.51211376025623012</v>
      </c>
      <c r="I53" s="343">
        <f t="shared" si="18"/>
        <v>42.304941972380128</v>
      </c>
      <c r="J53" s="323"/>
      <c r="K53" s="302"/>
      <c r="L53" s="333"/>
      <c r="M53" s="334"/>
      <c r="N53" s="332"/>
      <c r="O53" s="302"/>
      <c r="P53" s="335"/>
      <c r="Q53" s="335"/>
      <c r="R53" s="323"/>
      <c r="S53" s="302"/>
      <c r="T53" s="302"/>
      <c r="U53" s="302"/>
      <c r="V53" s="302"/>
      <c r="W53" s="302"/>
      <c r="X53" s="302"/>
      <c r="Y53" s="302"/>
      <c r="Z53" s="302"/>
      <c r="AA53" s="302"/>
      <c r="AB53" s="302"/>
      <c r="AC53" s="302"/>
      <c r="AD53" s="302"/>
      <c r="AE53" s="302"/>
      <c r="AF53" s="302"/>
      <c r="AG53" s="302"/>
      <c r="AH53" s="302"/>
      <c r="AI53" s="302"/>
      <c r="AJ53" s="302"/>
      <c r="AK53" s="302"/>
      <c r="AL53" s="302"/>
      <c r="AM53" s="302"/>
      <c r="AN53" s="302"/>
      <c r="AO53" s="302"/>
      <c r="AP53" s="302"/>
    </row>
    <row r="54" spans="1:49" s="301" customFormat="1" ht="18" customHeight="1">
      <c r="B54" s="361" t="s">
        <v>242</v>
      </c>
      <c r="C54" s="362"/>
      <c r="D54" s="363"/>
      <c r="E54" s="363"/>
      <c r="F54" s="363"/>
      <c r="G54" s="363"/>
      <c r="H54" s="363"/>
      <c r="I54" s="363"/>
      <c r="J54" s="323"/>
      <c r="K54" s="302"/>
      <c r="L54" s="333"/>
      <c r="M54" s="334"/>
      <c r="N54" s="332"/>
      <c r="O54" s="302"/>
      <c r="P54" s="335"/>
      <c r="Q54" s="335"/>
      <c r="R54" s="323"/>
      <c r="S54" s="302"/>
      <c r="T54" s="302"/>
      <c r="U54" s="302"/>
      <c r="V54" s="302"/>
      <c r="W54" s="302"/>
      <c r="X54" s="302"/>
      <c r="Y54" s="302"/>
      <c r="Z54" s="302"/>
      <c r="AA54" s="302"/>
      <c r="AB54" s="302"/>
      <c r="AC54" s="302"/>
      <c r="AD54" s="302"/>
      <c r="AE54" s="302"/>
      <c r="AF54" s="302"/>
      <c r="AG54" s="302"/>
      <c r="AH54" s="302"/>
      <c r="AI54" s="302"/>
      <c r="AJ54" s="302"/>
      <c r="AK54" s="302"/>
      <c r="AL54" s="302"/>
      <c r="AM54" s="302"/>
      <c r="AN54" s="302"/>
      <c r="AO54" s="302"/>
      <c r="AP54" s="302"/>
    </row>
    <row r="55" spans="1:49" s="364" customFormat="1" ht="14.1" customHeight="1">
      <c r="B55" s="372" t="s">
        <v>425</v>
      </c>
      <c r="C55" s="885" t="s">
        <v>47</v>
      </c>
      <c r="D55" s="373">
        <f>AVERAGE(D18:D22)</f>
        <v>43.421399999999991</v>
      </c>
      <c r="E55" s="374">
        <f>((C22/C17)^(1/5)-1)*100</f>
        <v>5.2729767720209875</v>
      </c>
      <c r="F55" s="886" t="s">
        <v>47</v>
      </c>
      <c r="G55" s="373">
        <f>AVERAGE(G18:G22)</f>
        <v>21.147995400000127</v>
      </c>
      <c r="H55" s="374">
        <f>((F22/F17)^(1/5)-1)*100</f>
        <v>0.78187507855376204</v>
      </c>
      <c r="I55" s="886" t="s">
        <v>47</v>
      </c>
      <c r="J55" s="365"/>
      <c r="K55" s="365"/>
      <c r="L55" s="365"/>
      <c r="M55" s="365"/>
      <c r="N55" s="365"/>
      <c r="O55" s="365"/>
      <c r="P55" s="365"/>
      <c r="Q55" s="365"/>
      <c r="R55" s="365"/>
      <c r="S55" s="365"/>
      <c r="T55" s="365"/>
      <c r="U55" s="365"/>
      <c r="V55" s="365"/>
      <c r="W55" s="365"/>
      <c r="X55" s="365"/>
      <c r="Y55" s="365"/>
      <c r="Z55" s="365"/>
      <c r="AA55" s="365"/>
      <c r="AB55" s="365"/>
      <c r="AC55" s="365"/>
      <c r="AD55" s="365"/>
      <c r="AE55" s="365"/>
      <c r="AF55" s="365"/>
      <c r="AG55" s="365"/>
      <c r="AH55" s="365"/>
      <c r="AI55" s="365"/>
      <c r="AJ55" s="365"/>
      <c r="AK55" s="365"/>
      <c r="AL55" s="365"/>
      <c r="AM55" s="365"/>
      <c r="AN55" s="365"/>
      <c r="AO55" s="365"/>
      <c r="AP55" s="365"/>
      <c r="AQ55" s="365"/>
      <c r="AR55" s="365"/>
      <c r="AS55" s="365"/>
      <c r="AT55" s="365"/>
      <c r="AU55" s="365"/>
      <c r="AV55" s="365"/>
      <c r="AW55" s="365"/>
    </row>
    <row r="56" spans="1:49" s="364" customFormat="1" ht="14.1" customHeight="1">
      <c r="B56" s="367" t="s">
        <v>426</v>
      </c>
      <c r="C56" s="370" t="s">
        <v>47</v>
      </c>
      <c r="D56" s="368">
        <f>AVERAGE(D25:D34)</f>
        <v>-20.579876731906428</v>
      </c>
      <c r="E56" s="369">
        <f>((C34/C22)^(1/10)-1)*100</f>
        <v>-2.3888939195581105</v>
      </c>
      <c r="F56" s="371" t="s">
        <v>47</v>
      </c>
      <c r="G56" s="368">
        <f>AVERAGE(G25:G34)</f>
        <v>-10.613132599999972</v>
      </c>
      <c r="H56" s="369">
        <f>((F34/F22)^(1/10)-1)*100</f>
        <v>-0.39012395989922455</v>
      </c>
      <c r="I56" s="371" t="s">
        <v>47</v>
      </c>
      <c r="J56" s="366"/>
      <c r="K56" s="366"/>
      <c r="L56" s="365"/>
      <c r="M56" s="366"/>
      <c r="N56" s="366"/>
      <c r="O56" s="365"/>
      <c r="P56" s="365"/>
      <c r="Q56" s="365"/>
      <c r="R56" s="365"/>
      <c r="S56" s="365"/>
      <c r="T56" s="365"/>
      <c r="U56" s="365"/>
      <c r="V56" s="365"/>
      <c r="W56" s="365"/>
      <c r="X56" s="365"/>
      <c r="Y56" s="365"/>
      <c r="Z56" s="365"/>
      <c r="AA56" s="365"/>
      <c r="AB56" s="365"/>
      <c r="AC56" s="365"/>
      <c r="AD56" s="365"/>
      <c r="AE56" s="365"/>
      <c r="AF56" s="365"/>
      <c r="AG56" s="365"/>
      <c r="AH56" s="365"/>
      <c r="AI56" s="365"/>
      <c r="AJ56" s="365"/>
      <c r="AK56" s="365"/>
      <c r="AL56" s="365"/>
      <c r="AM56" s="365"/>
      <c r="AN56" s="365"/>
      <c r="AO56" s="365"/>
      <c r="AP56" s="365"/>
      <c r="AQ56" s="365"/>
      <c r="AR56" s="365"/>
      <c r="AS56" s="365"/>
      <c r="AT56" s="365"/>
      <c r="AU56" s="365"/>
      <c r="AV56" s="365"/>
      <c r="AW56" s="365"/>
    </row>
    <row r="57" spans="1:49" s="301" customFormat="1" ht="14.1" customHeight="1">
      <c r="B57" s="367" t="s">
        <v>427</v>
      </c>
      <c r="C57" s="370" t="s">
        <v>47</v>
      </c>
      <c r="D57" s="368">
        <f>AVERAGE(D35:D44)</f>
        <v>1.9166063822569526</v>
      </c>
      <c r="E57" s="369">
        <f>((C44/C34)^(1/10)-1)*100</f>
        <v>0.25186088292434849</v>
      </c>
      <c r="F57" s="371" t="s">
        <v>47</v>
      </c>
      <c r="G57" s="368">
        <f>AVERAGE(G35:G44)</f>
        <v>13.699078962463044</v>
      </c>
      <c r="H57" s="369">
        <f>((F44/F34)^(1/10)-1)*100</f>
        <v>0.50299533250994788</v>
      </c>
      <c r="I57" s="371" t="s">
        <v>47</v>
      </c>
      <c r="J57" s="302"/>
      <c r="K57" s="302"/>
      <c r="L57" s="302"/>
      <c r="M57" s="302"/>
      <c r="N57" s="302"/>
      <c r="O57" s="365"/>
      <c r="P57" s="365"/>
      <c r="Q57" s="365"/>
      <c r="R57" s="365"/>
      <c r="S57" s="365"/>
      <c r="T57" s="365"/>
      <c r="U57" s="302"/>
      <c r="V57" s="302"/>
      <c r="W57" s="302"/>
      <c r="X57" s="302"/>
      <c r="Y57" s="302"/>
      <c r="Z57" s="302"/>
      <c r="AA57" s="302"/>
      <c r="AB57" s="302"/>
      <c r="AC57" s="302"/>
      <c r="AD57" s="302"/>
      <c r="AE57" s="302"/>
      <c r="AF57" s="302"/>
      <c r="AG57" s="302"/>
      <c r="AH57" s="302"/>
      <c r="AI57" s="302"/>
      <c r="AJ57" s="302"/>
      <c r="AK57" s="302"/>
      <c r="AL57" s="302"/>
      <c r="AM57" s="302"/>
      <c r="AN57" s="302"/>
      <c r="AO57" s="302"/>
      <c r="AP57" s="302"/>
      <c r="AQ57" s="302"/>
      <c r="AR57" s="302"/>
      <c r="AS57" s="302"/>
      <c r="AT57" s="302"/>
      <c r="AU57" s="302"/>
      <c r="AV57" s="302"/>
      <c r="AW57" s="302"/>
    </row>
    <row r="58" spans="1:49" s="301" customFormat="1" ht="14.1" customHeight="1">
      <c r="B58" s="367" t="s">
        <v>428</v>
      </c>
      <c r="C58" s="370" t="s">
        <v>47</v>
      </c>
      <c r="D58" s="368">
        <f>AVERAGE(D45:D53)</f>
        <v>2.0126501730011088</v>
      </c>
      <c r="E58" s="369">
        <f>((C53/C44)^(1/9)-1)*100</f>
        <v>0.25817264469287782</v>
      </c>
      <c r="F58" s="371" t="s">
        <v>47</v>
      </c>
      <c r="G58" s="368">
        <f>AVERAGE(G45:G53)</f>
        <v>14.116416311950262</v>
      </c>
      <c r="H58" s="369">
        <f>((F53/F44)^(1/9)-1)*100</f>
        <v>0.49437376022682944</v>
      </c>
      <c r="I58" s="371" t="s">
        <v>47</v>
      </c>
      <c r="J58" s="302"/>
      <c r="K58" s="302"/>
      <c r="L58" s="302"/>
      <c r="M58" s="302"/>
      <c r="N58" s="302"/>
      <c r="O58" s="365"/>
      <c r="P58" s="365"/>
      <c r="Q58" s="365"/>
      <c r="R58" s="365"/>
      <c r="S58" s="365"/>
      <c r="T58" s="365"/>
      <c r="U58" s="302"/>
      <c r="V58" s="302"/>
      <c r="W58" s="302"/>
      <c r="X58" s="302"/>
      <c r="Y58" s="302"/>
      <c r="Z58" s="302"/>
      <c r="AA58" s="302"/>
      <c r="AB58" s="302"/>
      <c r="AC58" s="302"/>
      <c r="AD58" s="302"/>
      <c r="AE58" s="302"/>
      <c r="AF58" s="302"/>
      <c r="AG58" s="302"/>
      <c r="AH58" s="302"/>
      <c r="AI58" s="302"/>
      <c r="AJ58" s="302"/>
      <c r="AK58" s="302"/>
      <c r="AL58" s="302"/>
      <c r="AM58" s="302"/>
      <c r="AN58" s="302"/>
      <c r="AO58" s="302"/>
      <c r="AP58" s="302"/>
      <c r="AQ58" s="302"/>
      <c r="AR58" s="302"/>
      <c r="AS58" s="302"/>
      <c r="AT58" s="302"/>
      <c r="AU58" s="302"/>
      <c r="AV58" s="302"/>
      <c r="AW58" s="302"/>
    </row>
    <row r="59" spans="1:49" s="301" customFormat="1" ht="14.1" customHeight="1">
      <c r="B59" s="880" t="s">
        <v>429</v>
      </c>
      <c r="C59" s="881" t="s">
        <v>47</v>
      </c>
      <c r="D59" s="882">
        <f>AVERAGE(D25:D53)</f>
        <v>-5.8109948944649918</v>
      </c>
      <c r="E59" s="883">
        <f>((C53/C22)^(1/29)-1)*100</f>
        <v>-0.66477724593297927</v>
      </c>
      <c r="F59" s="884" t="s">
        <v>47</v>
      </c>
      <c r="G59" s="882">
        <f>AVERAGE(G25:G53)</f>
        <v>5.4450762217994173</v>
      </c>
      <c r="H59" s="883">
        <f>((F53/F22)^(1/29)-1)*100</f>
        <v>0.19145468914594233</v>
      </c>
      <c r="I59" s="884" t="s">
        <v>47</v>
      </c>
      <c r="J59" s="302"/>
      <c r="K59" s="302"/>
      <c r="L59" s="302"/>
      <c r="M59" s="302"/>
      <c r="N59" s="302"/>
      <c r="O59" s="365"/>
      <c r="P59" s="365"/>
      <c r="Q59" s="365"/>
      <c r="R59" s="365"/>
      <c r="S59" s="365"/>
      <c r="T59" s="365"/>
      <c r="U59" s="302"/>
      <c r="V59" s="302"/>
      <c r="W59" s="302"/>
      <c r="X59" s="302"/>
      <c r="Y59" s="302"/>
      <c r="Z59" s="302"/>
      <c r="AA59" s="302"/>
      <c r="AB59" s="302"/>
      <c r="AC59" s="302"/>
      <c r="AD59" s="302"/>
      <c r="AE59" s="302"/>
      <c r="AF59" s="302"/>
      <c r="AG59" s="302"/>
      <c r="AH59" s="302"/>
      <c r="AI59" s="302"/>
      <c r="AJ59" s="302"/>
      <c r="AK59" s="302"/>
      <c r="AL59" s="302"/>
      <c r="AM59" s="302"/>
      <c r="AN59" s="302"/>
      <c r="AO59" s="302"/>
      <c r="AP59" s="302"/>
      <c r="AQ59" s="302"/>
      <c r="AR59" s="302"/>
      <c r="AS59" s="302"/>
      <c r="AT59" s="302"/>
      <c r="AU59" s="302"/>
      <c r="AV59" s="302"/>
      <c r="AW59" s="302"/>
    </row>
    <row r="60" spans="1:49" s="301" customFormat="1" ht="21.75" customHeight="1">
      <c r="B60" s="375"/>
      <c r="H60" s="376"/>
      <c r="I60" s="381" t="s">
        <v>411</v>
      </c>
      <c r="J60" s="302"/>
      <c r="L60" s="302"/>
      <c r="M60" s="302"/>
      <c r="N60" s="302"/>
      <c r="O60" s="302"/>
      <c r="P60" s="302"/>
      <c r="Q60" s="302"/>
      <c r="R60" s="302"/>
      <c r="S60" s="302"/>
      <c r="T60" s="302"/>
      <c r="U60" s="302"/>
      <c r="V60" s="302"/>
      <c r="W60" s="302"/>
      <c r="X60" s="302"/>
      <c r="Y60" s="302"/>
      <c r="Z60" s="302"/>
      <c r="AA60" s="302"/>
      <c r="AB60" s="302"/>
      <c r="AC60" s="302"/>
      <c r="AD60" s="302"/>
      <c r="AE60" s="302"/>
      <c r="AF60" s="302"/>
      <c r="AG60" s="302"/>
      <c r="AH60" s="302"/>
      <c r="AI60" s="302"/>
      <c r="AJ60" s="302"/>
      <c r="AK60" s="302"/>
      <c r="AL60" s="302"/>
      <c r="AM60" s="302"/>
      <c r="AN60" s="302"/>
      <c r="AO60" s="302"/>
      <c r="AP60" s="302"/>
      <c r="AQ60" s="302"/>
      <c r="AR60" s="302"/>
      <c r="AS60" s="302"/>
      <c r="AT60" s="302"/>
      <c r="AU60" s="302"/>
      <c r="AV60" s="302"/>
      <c r="AW60" s="302"/>
    </row>
    <row r="61" spans="1:49" s="305" customFormat="1" ht="16.5" customHeight="1">
      <c r="A61" s="301"/>
      <c r="B61" s="377"/>
      <c r="C61" s="301"/>
      <c r="D61" s="302"/>
      <c r="E61" s="302"/>
      <c r="F61" s="302"/>
      <c r="G61" s="302"/>
      <c r="H61" s="302"/>
      <c r="I61" s="302"/>
      <c r="J61" s="378"/>
      <c r="K61" s="378"/>
      <c r="L61" s="378"/>
      <c r="M61" s="378"/>
      <c r="N61" s="378"/>
      <c r="O61" s="378"/>
      <c r="P61" s="378"/>
      <c r="Q61" s="378"/>
      <c r="R61" s="378"/>
      <c r="S61" s="378"/>
      <c r="T61" s="378"/>
      <c r="U61" s="378"/>
      <c r="V61" s="378"/>
      <c r="W61" s="378"/>
      <c r="X61" s="378"/>
      <c r="Y61" s="378"/>
      <c r="Z61" s="378"/>
      <c r="AA61" s="378"/>
      <c r="AB61" s="378"/>
      <c r="AC61" s="378"/>
      <c r="AD61" s="378"/>
      <c r="AE61" s="378"/>
      <c r="AF61" s="378"/>
      <c r="AG61" s="378"/>
      <c r="AH61" s="378"/>
      <c r="AI61" s="378"/>
      <c r="AJ61" s="378"/>
      <c r="AK61" s="378"/>
      <c r="AL61" s="378"/>
      <c r="AM61" s="378"/>
      <c r="AN61" s="378"/>
      <c r="AO61" s="378"/>
      <c r="AP61" s="378"/>
      <c r="AQ61" s="378"/>
      <c r="AR61" s="378"/>
      <c r="AS61" s="378"/>
      <c r="AT61" s="378"/>
      <c r="AU61" s="378"/>
      <c r="AV61" s="378"/>
      <c r="AW61" s="378"/>
    </row>
    <row r="62" spans="1:49" s="305" customFormat="1">
      <c r="A62" s="301"/>
      <c r="B62" s="301"/>
      <c r="C62" s="301"/>
      <c r="D62" s="379"/>
      <c r="E62" s="379"/>
      <c r="F62" s="380"/>
      <c r="G62" s="379"/>
      <c r="H62" s="379"/>
      <c r="I62" s="302"/>
      <c r="J62" s="378"/>
      <c r="K62" s="378"/>
      <c r="L62" s="378"/>
      <c r="M62" s="378"/>
      <c r="N62" s="378"/>
      <c r="O62" s="378"/>
      <c r="P62" s="378"/>
      <c r="Q62" s="378"/>
      <c r="R62" s="378"/>
      <c r="S62" s="378"/>
      <c r="T62" s="378"/>
      <c r="U62" s="378"/>
      <c r="V62" s="378"/>
      <c r="W62" s="378"/>
      <c r="X62" s="378"/>
      <c r="Y62" s="378"/>
      <c r="Z62" s="378"/>
      <c r="AA62" s="378"/>
      <c r="AB62" s="378"/>
      <c r="AC62" s="378"/>
      <c r="AD62" s="378"/>
      <c r="AE62" s="378"/>
      <c r="AF62" s="378"/>
      <c r="AG62" s="378"/>
      <c r="AH62" s="378"/>
      <c r="AI62" s="378"/>
      <c r="AJ62" s="378"/>
      <c r="AK62" s="378"/>
      <c r="AL62" s="378"/>
      <c r="AM62" s="378"/>
      <c r="AN62" s="378"/>
      <c r="AO62" s="378"/>
      <c r="AP62" s="378"/>
      <c r="AQ62" s="378"/>
      <c r="AR62" s="378"/>
      <c r="AS62" s="378"/>
      <c r="AT62" s="378"/>
      <c r="AU62" s="378"/>
      <c r="AV62" s="378"/>
      <c r="AW62" s="378"/>
    </row>
  </sheetData>
  <mergeCells count="2">
    <mergeCell ref="C5:C6"/>
    <mergeCell ref="F5:F6"/>
  </mergeCells>
  <phoneticPr fontId="91" type="noConversion"/>
  <pageMargins left="0.75" right="0.75" top="1" bottom="1" header="0.5" footer="0.5"/>
  <pageSetup paperSize="9" orientation="portrait" horizontalDpi="4294967295" verticalDpi="4294967295" r:id="rId1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6">
    <tabColor theme="2"/>
    <pageSetUpPr fitToPage="1"/>
  </sheetPr>
  <dimension ref="B2:J36"/>
  <sheetViews>
    <sheetView showGridLines="0" workbookViewId="0">
      <selection activeCell="E9" sqref="E9"/>
    </sheetView>
  </sheetViews>
  <sheetFormatPr defaultRowHeight="14.25"/>
  <cols>
    <col min="1" max="1" width="4.125" customWidth="1"/>
    <col min="2" max="2" width="3.75" bestFit="1" customWidth="1"/>
    <col min="3" max="3" width="32" customWidth="1"/>
    <col min="4" max="4" width="28.75" bestFit="1" customWidth="1"/>
    <col min="5" max="5" width="28.875" bestFit="1" customWidth="1"/>
    <col min="6" max="6" width="13.25" bestFit="1" customWidth="1"/>
    <col min="7" max="7" width="36.25" bestFit="1" customWidth="1"/>
    <col min="8" max="8" width="37.75" customWidth="1"/>
  </cols>
  <sheetData>
    <row r="2" spans="2:10">
      <c r="B2" s="388" t="s">
        <v>250</v>
      </c>
    </row>
    <row r="3" spans="2:10" ht="23.25" customHeight="1">
      <c r="B3" s="289" t="s">
        <v>198</v>
      </c>
      <c r="C3" s="290" t="s">
        <v>199</v>
      </c>
      <c r="D3" s="290" t="s">
        <v>139</v>
      </c>
      <c r="E3" s="290" t="s">
        <v>161</v>
      </c>
      <c r="F3" s="290" t="s">
        <v>168</v>
      </c>
      <c r="G3" s="290" t="s">
        <v>183</v>
      </c>
      <c r="H3" s="289" t="s">
        <v>188</v>
      </c>
      <c r="I3" s="272"/>
      <c r="J3" s="273"/>
    </row>
    <row r="4" spans="2:10">
      <c r="B4" s="265" t="s">
        <v>117</v>
      </c>
      <c r="C4" s="276"/>
      <c r="D4" s="276"/>
      <c r="E4" s="276"/>
      <c r="F4" s="276"/>
      <c r="G4" s="276"/>
      <c r="H4" s="288"/>
      <c r="I4" s="272"/>
      <c r="J4" s="273"/>
    </row>
    <row r="5" spans="2:10">
      <c r="B5" s="278">
        <v>1</v>
      </c>
      <c r="C5" s="279" t="s">
        <v>140</v>
      </c>
      <c r="D5" s="278" t="s">
        <v>138</v>
      </c>
      <c r="E5" s="279" t="s">
        <v>160</v>
      </c>
      <c r="F5" s="279" t="s">
        <v>171</v>
      </c>
      <c r="G5" s="280" t="s">
        <v>47</v>
      </c>
      <c r="H5" s="280" t="s">
        <v>189</v>
      </c>
      <c r="I5" s="263"/>
      <c r="J5" s="264"/>
    </row>
    <row r="6" spans="2:10">
      <c r="B6" s="281">
        <v>2</v>
      </c>
      <c r="C6" s="282" t="s">
        <v>141</v>
      </c>
      <c r="D6" s="281" t="s">
        <v>142</v>
      </c>
      <c r="E6" s="282" t="s">
        <v>158</v>
      </c>
      <c r="F6" s="281" t="s">
        <v>47</v>
      </c>
      <c r="G6" s="282" t="s">
        <v>184</v>
      </c>
      <c r="H6" s="281" t="s">
        <v>190</v>
      </c>
      <c r="I6" s="263"/>
      <c r="J6" s="264"/>
    </row>
    <row r="7" spans="2:10" ht="42.75">
      <c r="B7" s="283">
        <v>3</v>
      </c>
      <c r="C7" s="284" t="s">
        <v>143</v>
      </c>
      <c r="D7" s="283" t="s">
        <v>150</v>
      </c>
      <c r="E7" s="284" t="s">
        <v>159</v>
      </c>
      <c r="F7" s="284" t="s">
        <v>172</v>
      </c>
      <c r="G7" s="285" t="s">
        <v>185</v>
      </c>
      <c r="H7" s="286" t="s">
        <v>191</v>
      </c>
      <c r="I7" s="263"/>
      <c r="J7" s="264"/>
    </row>
    <row r="8" spans="2:10">
      <c r="B8" s="281">
        <v>4</v>
      </c>
      <c r="C8" s="282" t="s">
        <v>144</v>
      </c>
      <c r="D8" s="281" t="s">
        <v>150</v>
      </c>
      <c r="E8" s="282" t="s">
        <v>159</v>
      </c>
      <c r="F8" s="282" t="s">
        <v>173</v>
      </c>
      <c r="G8" s="287" t="s">
        <v>47</v>
      </c>
      <c r="H8" s="282" t="s">
        <v>194</v>
      </c>
      <c r="I8" s="263"/>
      <c r="J8" s="264"/>
    </row>
    <row r="9" spans="2:10">
      <c r="B9" s="281">
        <v>5</v>
      </c>
      <c r="C9" s="282" t="s">
        <v>145</v>
      </c>
      <c r="D9" s="281" t="s">
        <v>150</v>
      </c>
      <c r="E9" s="282" t="s">
        <v>159</v>
      </c>
      <c r="F9" s="282" t="s">
        <v>174</v>
      </c>
      <c r="G9" s="287" t="s">
        <v>186</v>
      </c>
      <c r="H9" s="287" t="s">
        <v>191</v>
      </c>
      <c r="I9" s="263"/>
      <c r="J9" s="264"/>
    </row>
    <row r="10" spans="2:10">
      <c r="B10" s="281">
        <v>6</v>
      </c>
      <c r="C10" s="282" t="s">
        <v>146</v>
      </c>
      <c r="D10" s="282" t="s">
        <v>151</v>
      </c>
      <c r="E10" s="282" t="s">
        <v>159</v>
      </c>
      <c r="F10" s="282" t="s">
        <v>175</v>
      </c>
      <c r="G10" s="282" t="s">
        <v>187</v>
      </c>
      <c r="H10" s="282" t="s">
        <v>194</v>
      </c>
      <c r="I10" s="263"/>
      <c r="J10" s="264"/>
    </row>
    <row r="11" spans="2:10">
      <c r="B11" s="281">
        <v>7</v>
      </c>
      <c r="C11" s="282" t="s">
        <v>147</v>
      </c>
      <c r="D11" s="281" t="s">
        <v>149</v>
      </c>
      <c r="E11" s="282" t="s">
        <v>159</v>
      </c>
      <c r="F11" s="282" t="s">
        <v>177</v>
      </c>
      <c r="G11" s="287" t="s">
        <v>47</v>
      </c>
      <c r="H11" s="287" t="s">
        <v>192</v>
      </c>
      <c r="I11" s="263"/>
      <c r="J11" s="264"/>
    </row>
    <row r="12" spans="2:10" ht="114">
      <c r="B12" s="291">
        <v>8</v>
      </c>
      <c r="C12" s="292" t="s">
        <v>148</v>
      </c>
      <c r="D12" s="291" t="s">
        <v>152</v>
      </c>
      <c r="E12" s="292" t="s">
        <v>159</v>
      </c>
      <c r="F12" s="292" t="s">
        <v>176</v>
      </c>
      <c r="G12" s="293" t="s">
        <v>245</v>
      </c>
      <c r="H12" s="294" t="s">
        <v>193</v>
      </c>
      <c r="I12" s="263"/>
      <c r="J12" s="264"/>
    </row>
    <row r="13" spans="2:10">
      <c r="B13" s="276" t="s">
        <v>118</v>
      </c>
      <c r="C13" s="276"/>
      <c r="D13" s="274"/>
      <c r="E13" s="274"/>
      <c r="F13" s="274"/>
      <c r="G13" s="274"/>
      <c r="H13" s="274"/>
      <c r="I13" s="263"/>
      <c r="J13" s="264"/>
    </row>
    <row r="14" spans="2:10">
      <c r="B14" s="266">
        <v>1</v>
      </c>
      <c r="C14" s="267" t="s">
        <v>119</v>
      </c>
      <c r="D14" s="268" t="s">
        <v>153</v>
      </c>
      <c r="E14" s="266"/>
      <c r="F14" s="267" t="s">
        <v>178</v>
      </c>
      <c r="G14" s="266"/>
      <c r="H14" s="267" t="s">
        <v>194</v>
      </c>
      <c r="I14" s="263"/>
      <c r="J14" s="264"/>
    </row>
    <row r="15" spans="2:10">
      <c r="B15" s="270">
        <v>2</v>
      </c>
      <c r="C15" s="271" t="s">
        <v>120</v>
      </c>
      <c r="D15" s="275" t="s">
        <v>162</v>
      </c>
      <c r="E15" s="270"/>
      <c r="F15" s="275" t="s">
        <v>47</v>
      </c>
      <c r="G15" s="270"/>
      <c r="H15" s="271" t="s">
        <v>194</v>
      </c>
      <c r="I15" s="263"/>
      <c r="J15" s="264"/>
    </row>
    <row r="16" spans="2:10">
      <c r="B16" s="276" t="s">
        <v>121</v>
      </c>
      <c r="C16" s="276"/>
      <c r="D16" s="274"/>
      <c r="E16" s="274"/>
      <c r="F16" s="274"/>
      <c r="G16" s="274"/>
      <c r="H16" s="274"/>
      <c r="I16" s="263"/>
      <c r="J16" s="264"/>
    </row>
    <row r="17" spans="2:10">
      <c r="B17" s="270">
        <v>1</v>
      </c>
      <c r="C17" s="270"/>
      <c r="D17" s="270" t="s">
        <v>154</v>
      </c>
      <c r="E17" s="271" t="s">
        <v>182</v>
      </c>
      <c r="F17" s="270"/>
      <c r="G17" s="270"/>
      <c r="H17" s="270"/>
      <c r="I17" s="263"/>
      <c r="J17" s="264"/>
    </row>
    <row r="18" spans="2:10">
      <c r="B18" s="269" t="s">
        <v>122</v>
      </c>
      <c r="C18" s="269"/>
      <c r="D18" s="266"/>
      <c r="E18" s="266"/>
      <c r="F18" s="266"/>
      <c r="G18" s="266"/>
      <c r="H18" s="266"/>
      <c r="I18" s="263"/>
      <c r="J18" s="264"/>
    </row>
    <row r="19" spans="2:10">
      <c r="B19" s="270">
        <v>1</v>
      </c>
      <c r="C19" s="270"/>
      <c r="D19" s="270" t="s">
        <v>155</v>
      </c>
      <c r="E19" s="270"/>
      <c r="F19" s="270"/>
      <c r="G19" s="270"/>
      <c r="H19" s="270"/>
      <c r="I19" s="263"/>
      <c r="J19" s="264"/>
    </row>
    <row r="20" spans="2:10">
      <c r="B20" s="276" t="s">
        <v>137</v>
      </c>
      <c r="C20" s="276"/>
      <c r="D20" s="274"/>
      <c r="E20" s="274"/>
      <c r="F20" s="274"/>
      <c r="G20" s="274"/>
      <c r="H20" s="274"/>
      <c r="I20" s="263"/>
      <c r="J20" s="264"/>
    </row>
    <row r="21" spans="2:10">
      <c r="B21" s="266">
        <v>1</v>
      </c>
      <c r="C21" s="266"/>
      <c r="D21" s="266" t="s">
        <v>156</v>
      </c>
      <c r="E21" s="266"/>
      <c r="F21" s="266"/>
      <c r="G21" s="266"/>
      <c r="H21" s="266"/>
      <c r="I21" s="263"/>
      <c r="J21" s="264"/>
    </row>
    <row r="22" spans="2:10">
      <c r="B22" s="270"/>
      <c r="C22" s="270"/>
      <c r="D22" s="271" t="s">
        <v>157</v>
      </c>
      <c r="E22" s="270"/>
      <c r="F22" s="270"/>
      <c r="G22" s="270"/>
      <c r="H22" s="270"/>
      <c r="I22" s="263"/>
      <c r="J22" s="264"/>
    </row>
    <row r="23" spans="2:10">
      <c r="B23" s="269" t="s">
        <v>136</v>
      </c>
      <c r="C23" s="269"/>
      <c r="D23" s="277"/>
      <c r="E23" s="277"/>
      <c r="F23" s="277"/>
      <c r="G23" s="277"/>
      <c r="H23" s="277"/>
      <c r="I23" s="263"/>
      <c r="J23" s="264"/>
    </row>
    <row r="24" spans="2:10">
      <c r="B24" s="266">
        <v>1</v>
      </c>
      <c r="C24" s="266" t="s">
        <v>123</v>
      </c>
      <c r="D24" s="267" t="s">
        <v>166</v>
      </c>
      <c r="E24" s="267" t="s">
        <v>169</v>
      </c>
      <c r="F24" s="267" t="s">
        <v>181</v>
      </c>
      <c r="G24" s="266"/>
      <c r="H24" s="268" t="s">
        <v>195</v>
      </c>
      <c r="I24" s="263"/>
      <c r="J24" s="264"/>
    </row>
    <row r="25" spans="2:10">
      <c r="B25" s="266">
        <v>2</v>
      </c>
      <c r="C25" s="266" t="s">
        <v>124</v>
      </c>
      <c r="D25" s="266" t="s">
        <v>163</v>
      </c>
      <c r="E25" s="267" t="s">
        <v>170</v>
      </c>
      <c r="F25" s="266"/>
      <c r="G25" s="266"/>
      <c r="H25" s="266" t="s">
        <v>196</v>
      </c>
      <c r="I25" s="263"/>
      <c r="J25" s="264"/>
    </row>
    <row r="26" spans="2:10">
      <c r="B26" s="266">
        <v>3</v>
      </c>
      <c r="C26" s="266" t="s">
        <v>125</v>
      </c>
      <c r="D26" s="266" t="s">
        <v>164</v>
      </c>
      <c r="E26" s="268" t="s">
        <v>167</v>
      </c>
      <c r="F26" s="267" t="s">
        <v>179</v>
      </c>
      <c r="G26" s="266"/>
      <c r="H26" s="267" t="s">
        <v>197</v>
      </c>
      <c r="I26" s="263"/>
      <c r="J26" s="264"/>
    </row>
    <row r="27" spans="2:10">
      <c r="B27" s="266">
        <v>4</v>
      </c>
      <c r="C27" s="266" t="s">
        <v>126</v>
      </c>
      <c r="D27" s="266" t="s">
        <v>164</v>
      </c>
      <c r="E27" s="268" t="s">
        <v>167</v>
      </c>
      <c r="F27" s="267"/>
      <c r="G27" s="266"/>
      <c r="H27" s="266"/>
      <c r="I27" s="263"/>
      <c r="J27" s="264"/>
    </row>
    <row r="28" spans="2:10">
      <c r="B28" s="266">
        <v>5</v>
      </c>
      <c r="C28" s="266" t="s">
        <v>127</v>
      </c>
      <c r="D28" s="266" t="s">
        <v>165</v>
      </c>
      <c r="E28" s="267" t="s">
        <v>159</v>
      </c>
      <c r="F28" s="267" t="s">
        <v>180</v>
      </c>
      <c r="G28" s="266"/>
      <c r="H28" s="266"/>
      <c r="I28" s="263"/>
      <c r="J28" s="264"/>
    </row>
    <row r="29" spans="2:10">
      <c r="B29" s="266">
        <v>6</v>
      </c>
      <c r="C29" s="266" t="s">
        <v>128</v>
      </c>
      <c r="D29" s="266" t="s">
        <v>154</v>
      </c>
      <c r="E29" s="267" t="s">
        <v>182</v>
      </c>
      <c r="F29" s="266"/>
      <c r="G29" s="266"/>
      <c r="H29" s="266"/>
      <c r="I29" s="263"/>
      <c r="J29" s="264"/>
    </row>
    <row r="30" spans="2:10">
      <c r="B30" s="266">
        <v>7</v>
      </c>
      <c r="C30" s="266" t="s">
        <v>129</v>
      </c>
      <c r="D30" s="266" t="s">
        <v>154</v>
      </c>
      <c r="E30" s="267" t="s">
        <v>182</v>
      </c>
      <c r="F30" s="266"/>
      <c r="G30" s="266"/>
      <c r="H30" s="266"/>
      <c r="I30" s="263"/>
      <c r="J30" s="264"/>
    </row>
    <row r="31" spans="2:10">
      <c r="B31" s="266">
        <v>8</v>
      </c>
      <c r="C31" s="266" t="s">
        <v>130</v>
      </c>
      <c r="D31" s="266" t="s">
        <v>154</v>
      </c>
      <c r="E31" s="267" t="s">
        <v>182</v>
      </c>
      <c r="F31" s="266"/>
      <c r="G31" s="266"/>
      <c r="H31" s="266"/>
      <c r="I31" s="263"/>
      <c r="J31" s="264"/>
    </row>
    <row r="32" spans="2:10">
      <c r="B32" s="266">
        <v>9</v>
      </c>
      <c r="C32" s="266" t="s">
        <v>131</v>
      </c>
      <c r="D32" s="266" t="s">
        <v>154</v>
      </c>
      <c r="E32" s="267" t="s">
        <v>182</v>
      </c>
      <c r="F32" s="266"/>
      <c r="G32" s="266"/>
      <c r="H32" s="266"/>
      <c r="I32" s="263"/>
      <c r="J32" s="264"/>
    </row>
    <row r="33" spans="2:10">
      <c r="B33" s="266">
        <v>10</v>
      </c>
      <c r="C33" s="266" t="s">
        <v>132</v>
      </c>
      <c r="D33" s="266" t="s">
        <v>154</v>
      </c>
      <c r="E33" s="267" t="s">
        <v>182</v>
      </c>
      <c r="F33" s="266"/>
      <c r="G33" s="266"/>
      <c r="H33" s="266"/>
      <c r="I33" s="263"/>
      <c r="J33" s="264"/>
    </row>
    <row r="34" spans="2:10">
      <c r="B34" s="266">
        <v>11</v>
      </c>
      <c r="C34" s="266" t="s">
        <v>133</v>
      </c>
      <c r="D34" s="266" t="s">
        <v>154</v>
      </c>
      <c r="E34" s="267" t="s">
        <v>182</v>
      </c>
      <c r="F34" s="266"/>
      <c r="G34" s="266"/>
      <c r="H34" s="266"/>
      <c r="I34" s="263"/>
      <c r="J34" s="264"/>
    </row>
    <row r="35" spans="2:10">
      <c r="B35" s="266">
        <v>12</v>
      </c>
      <c r="C35" s="266" t="s">
        <v>134</v>
      </c>
      <c r="D35" s="266" t="s">
        <v>154</v>
      </c>
      <c r="E35" s="267" t="s">
        <v>182</v>
      </c>
      <c r="F35" s="266"/>
      <c r="G35" s="266"/>
      <c r="H35" s="266"/>
      <c r="I35" s="263"/>
      <c r="J35" s="264"/>
    </row>
    <row r="36" spans="2:10">
      <c r="B36" s="270">
        <v>13</v>
      </c>
      <c r="C36" s="270" t="s">
        <v>135</v>
      </c>
      <c r="D36" s="270" t="s">
        <v>154</v>
      </c>
      <c r="E36" s="271" t="s">
        <v>182</v>
      </c>
      <c r="F36" s="270"/>
      <c r="G36" s="270"/>
      <c r="H36" s="270"/>
      <c r="I36" s="263"/>
      <c r="J36" s="264"/>
    </row>
  </sheetData>
  <phoneticPr fontId="91" type="noConversion"/>
  <pageMargins left="0.75" right="0.75" top="1" bottom="1" header="0.5" footer="0.5"/>
  <pageSetup paperSize="9" scale="66" orientation="landscape" r:id="rId1"/>
  <headerFooter alignWithMargins="0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2">
    <tabColor theme="2"/>
  </sheetPr>
  <dimension ref="B3:K16"/>
  <sheetViews>
    <sheetView showGridLines="0" zoomScaleNormal="100" workbookViewId="0">
      <selection activeCell="Y9" sqref="Y9"/>
    </sheetView>
  </sheetViews>
  <sheetFormatPr defaultRowHeight="14.25"/>
  <cols>
    <col min="1" max="1" width="3" customWidth="1"/>
    <col min="3" max="3" width="17.875" bestFit="1" customWidth="1"/>
    <col min="4" max="4" width="11.375" bestFit="1" customWidth="1"/>
    <col min="5" max="5" width="5.25" bestFit="1" customWidth="1"/>
    <col min="6" max="6" width="12.625" bestFit="1" customWidth="1"/>
    <col min="7" max="7" width="5.25" bestFit="1" customWidth="1"/>
    <col min="8" max="8" width="9.375" bestFit="1" customWidth="1"/>
    <col min="9" max="9" width="15.125" bestFit="1" customWidth="1"/>
    <col min="10" max="10" width="15.125" customWidth="1"/>
    <col min="11" max="11" width="29" bestFit="1" customWidth="1"/>
  </cols>
  <sheetData>
    <row r="3" spans="2:11">
      <c r="B3" s="706" t="s">
        <v>307</v>
      </c>
    </row>
    <row r="4" spans="2:11" ht="28.5">
      <c r="B4" s="707" t="s">
        <v>308</v>
      </c>
      <c r="C4" s="708" t="s">
        <v>309</v>
      </c>
      <c r="D4" s="709" t="s">
        <v>310</v>
      </c>
      <c r="E4" s="707" t="s">
        <v>311</v>
      </c>
      <c r="F4" s="709" t="s">
        <v>312</v>
      </c>
      <c r="G4" s="707" t="s">
        <v>313</v>
      </c>
      <c r="H4" s="708" t="s">
        <v>314</v>
      </c>
      <c r="I4" s="710" t="s">
        <v>315</v>
      </c>
      <c r="J4" s="710" t="s">
        <v>316</v>
      </c>
      <c r="K4" s="707" t="s">
        <v>75</v>
      </c>
    </row>
    <row r="5" spans="2:11">
      <c r="B5" s="266">
        <v>1</v>
      </c>
      <c r="C5" s="267" t="s">
        <v>317</v>
      </c>
      <c r="D5" s="711">
        <v>115</v>
      </c>
      <c r="E5" s="711" t="s">
        <v>318</v>
      </c>
      <c r="F5" s="712" t="s">
        <v>319</v>
      </c>
      <c r="G5" s="711" t="s">
        <v>320</v>
      </c>
      <c r="H5" s="711"/>
      <c r="I5" s="713">
        <v>119.51</v>
      </c>
      <c r="J5" s="714">
        <f>I5*0.9</f>
        <v>107.55900000000001</v>
      </c>
      <c r="K5" s="712" t="s">
        <v>321</v>
      </c>
    </row>
    <row r="6" spans="2:11">
      <c r="B6" s="266">
        <v>2</v>
      </c>
      <c r="C6" s="267" t="s">
        <v>322</v>
      </c>
      <c r="D6" s="711">
        <v>115</v>
      </c>
      <c r="E6" s="711" t="s">
        <v>318</v>
      </c>
      <c r="F6" s="712" t="s">
        <v>319</v>
      </c>
      <c r="G6" s="711" t="s">
        <v>320</v>
      </c>
      <c r="H6" s="711"/>
      <c r="I6" s="713">
        <v>119.51</v>
      </c>
      <c r="J6" s="715">
        <f t="shared" ref="J6:J11" si="0">I6*0.9</f>
        <v>107.55900000000001</v>
      </c>
      <c r="K6" s="711"/>
    </row>
    <row r="7" spans="2:11">
      <c r="B7" s="266"/>
      <c r="C7" s="267" t="s">
        <v>323</v>
      </c>
      <c r="D7" s="711">
        <v>115</v>
      </c>
      <c r="E7" s="711" t="s">
        <v>318</v>
      </c>
      <c r="F7" s="712" t="s">
        <v>319</v>
      </c>
      <c r="G7" s="711" t="s">
        <v>324</v>
      </c>
      <c r="H7" s="711" t="s">
        <v>325</v>
      </c>
      <c r="I7" s="713">
        <v>239.02</v>
      </c>
      <c r="J7" s="715">
        <f t="shared" si="0"/>
        <v>215.11800000000002</v>
      </c>
      <c r="K7" s="711"/>
    </row>
    <row r="8" spans="2:11">
      <c r="B8" s="266">
        <v>3</v>
      </c>
      <c r="C8" s="267" t="s">
        <v>326</v>
      </c>
      <c r="D8" s="711">
        <v>115</v>
      </c>
      <c r="E8" s="711" t="s">
        <v>318</v>
      </c>
      <c r="F8" s="712" t="s">
        <v>319</v>
      </c>
      <c r="G8" s="711" t="s">
        <v>320</v>
      </c>
      <c r="H8" s="711"/>
      <c r="I8" s="713">
        <v>119.51</v>
      </c>
      <c r="J8" s="715">
        <f t="shared" si="0"/>
        <v>107.55900000000001</v>
      </c>
      <c r="K8" s="711"/>
    </row>
    <row r="9" spans="2:11">
      <c r="B9" s="266">
        <v>4</v>
      </c>
      <c r="C9" s="267" t="s">
        <v>327</v>
      </c>
      <c r="D9" s="711">
        <v>115</v>
      </c>
      <c r="E9" s="711" t="s">
        <v>318</v>
      </c>
      <c r="F9" s="712" t="s">
        <v>328</v>
      </c>
      <c r="G9" s="711" t="s">
        <v>324</v>
      </c>
      <c r="H9" s="711" t="s">
        <v>329</v>
      </c>
      <c r="I9" s="713">
        <v>429.43</v>
      </c>
      <c r="J9" s="715">
        <f t="shared" si="0"/>
        <v>386.48700000000002</v>
      </c>
      <c r="K9" s="711"/>
    </row>
    <row r="10" spans="2:11">
      <c r="B10" s="266">
        <v>5</v>
      </c>
      <c r="C10" s="266" t="s">
        <v>330</v>
      </c>
      <c r="D10" s="711">
        <v>115</v>
      </c>
      <c r="E10" s="711" t="s">
        <v>318</v>
      </c>
      <c r="F10" s="711" t="s">
        <v>319</v>
      </c>
      <c r="G10" s="711" t="s">
        <v>320</v>
      </c>
      <c r="H10" s="711"/>
      <c r="I10" s="713">
        <v>119.51</v>
      </c>
      <c r="J10" s="715">
        <f t="shared" si="0"/>
        <v>107.55900000000001</v>
      </c>
      <c r="K10" s="711"/>
    </row>
    <row r="11" spans="2:11">
      <c r="B11" s="270">
        <v>6</v>
      </c>
      <c r="C11" s="271" t="s">
        <v>331</v>
      </c>
      <c r="D11" s="716">
        <v>115</v>
      </c>
      <c r="E11" s="716" t="s">
        <v>318</v>
      </c>
      <c r="F11" s="716" t="s">
        <v>319</v>
      </c>
      <c r="G11" s="716" t="s">
        <v>320</v>
      </c>
      <c r="H11" s="716"/>
      <c r="I11" s="717">
        <v>119.51</v>
      </c>
      <c r="J11" s="718">
        <f t="shared" si="0"/>
        <v>107.55900000000001</v>
      </c>
      <c r="K11" s="719" t="s">
        <v>332</v>
      </c>
    </row>
    <row r="13" spans="2:11">
      <c r="B13" s="720" t="s">
        <v>333</v>
      </c>
    </row>
    <row r="14" spans="2:11">
      <c r="B14" t="s">
        <v>334</v>
      </c>
    </row>
    <row r="15" spans="2:11">
      <c r="B15" t="s">
        <v>335</v>
      </c>
    </row>
    <row r="16" spans="2:11">
      <c r="B16" s="720" t="s">
        <v>336</v>
      </c>
    </row>
  </sheetData>
  <pageMargins left="0.7" right="0.7" top="0.75" bottom="0.75" header="0.3" footer="0.3"/>
  <pageSetup paperSize="9" orientation="portrait" horizontalDpi="4294967295" verticalDpi="4294967295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3">
    <tabColor theme="2"/>
    <pageSetUpPr fitToPage="1"/>
  </sheetPr>
  <dimension ref="B3:AF44"/>
  <sheetViews>
    <sheetView showGridLines="0" topLeftCell="A4" zoomScale="85" zoomScaleNormal="85" zoomScaleSheetLayoutView="85" workbookViewId="0">
      <selection activeCell="AD21" sqref="AD21"/>
    </sheetView>
  </sheetViews>
  <sheetFormatPr defaultColWidth="4.125" defaultRowHeight="20.25" customHeight="1"/>
  <cols>
    <col min="1" max="24" width="4.125" style="755"/>
    <col min="25" max="25" width="7.875" style="755" customWidth="1"/>
    <col min="26" max="26" width="15.625" style="755" customWidth="1"/>
    <col min="27" max="27" width="18.25" style="755" bestFit="1" customWidth="1"/>
    <col min="28" max="28" width="18.25" style="755" customWidth="1"/>
    <col min="29" max="29" width="18.25" style="755" bestFit="1" customWidth="1"/>
    <col min="30" max="30" width="18.25" style="755" customWidth="1"/>
    <col min="31" max="31" width="18.25" style="755" bestFit="1" customWidth="1"/>
    <col min="32" max="32" width="18.25" style="755" customWidth="1"/>
    <col min="33" max="16384" width="4.125" style="755"/>
  </cols>
  <sheetData>
    <row r="3" spans="25:32" ht="20.25" customHeight="1">
      <c r="Y3" s="754" t="s">
        <v>349</v>
      </c>
      <c r="AB3" s="754"/>
      <c r="AC3" s="754"/>
      <c r="AD3" s="754"/>
      <c r="AE3" s="754"/>
      <c r="AF3" s="754"/>
    </row>
    <row r="4" spans="25:32" ht="20.25" customHeight="1">
      <c r="Y4" s="756"/>
      <c r="Z4" s="756"/>
      <c r="AA4" s="757">
        <v>2564</v>
      </c>
      <c r="AB4" s="757"/>
      <c r="AC4" s="757">
        <v>2565</v>
      </c>
      <c r="AD4" s="757"/>
      <c r="AE4" s="757">
        <v>2566</v>
      </c>
      <c r="AF4" s="757"/>
    </row>
    <row r="5" spans="25:32" ht="20.25" customHeight="1">
      <c r="Y5" s="758" t="s">
        <v>110</v>
      </c>
      <c r="Z5" s="758" t="s">
        <v>351</v>
      </c>
      <c r="AA5" s="774" t="s">
        <v>97</v>
      </c>
      <c r="AB5" s="774" t="s">
        <v>203</v>
      </c>
      <c r="AC5" s="781" t="s">
        <v>97</v>
      </c>
      <c r="AD5" s="781" t="s">
        <v>203</v>
      </c>
      <c r="AE5" s="758" t="s">
        <v>97</v>
      </c>
      <c r="AF5" s="758" t="s">
        <v>203</v>
      </c>
    </row>
    <row r="6" spans="25:32" ht="20.25" customHeight="1">
      <c r="Y6" s="759">
        <v>1</v>
      </c>
      <c r="Z6" s="760">
        <v>31</v>
      </c>
      <c r="AA6" s="775">
        <v>2</v>
      </c>
      <c r="AB6" s="776">
        <f>ROUND(AA6*$Y$21*$Z6*24*0.00001,6)</f>
        <v>0.22320000000000001</v>
      </c>
      <c r="AC6" s="782">
        <v>60</v>
      </c>
      <c r="AD6" s="783">
        <f>ROUND(AC6*$Y$21*$Z6*24*0.00001,6)</f>
        <v>6.6959999999999997</v>
      </c>
      <c r="AE6" s="761"/>
      <c r="AF6" s="762"/>
    </row>
    <row r="7" spans="25:32" ht="20.25" customHeight="1">
      <c r="Y7" s="763">
        <v>2</v>
      </c>
      <c r="Z7" s="764">
        <v>28</v>
      </c>
      <c r="AA7" s="777">
        <v>4.5</v>
      </c>
      <c r="AB7" s="778">
        <f t="shared" ref="AB7:AB17" si="0">ROUND(AA7*$Y$21*$Z7*24*0.00001,6)</f>
        <v>0.4536</v>
      </c>
      <c r="AC7" s="784">
        <v>40</v>
      </c>
      <c r="AD7" s="785">
        <f t="shared" ref="AD7" si="1">ROUND(AC7*$Y$21*$Z7*24*0.00001,6)</f>
        <v>4.032</v>
      </c>
      <c r="AE7" s="765"/>
      <c r="AF7" s="766"/>
    </row>
    <row r="8" spans="25:32" ht="20.25" customHeight="1">
      <c r="Y8" s="763">
        <v>3</v>
      </c>
      <c r="Z8" s="764">
        <v>31</v>
      </c>
      <c r="AA8" s="777">
        <v>7.5</v>
      </c>
      <c r="AB8" s="778">
        <f t="shared" si="0"/>
        <v>0.83699999999999997</v>
      </c>
      <c r="AC8" s="784">
        <v>30</v>
      </c>
      <c r="AD8" s="785">
        <f t="shared" ref="AD8" si="2">ROUND(AC8*$Y$21*$Z8*24*0.00001,6)</f>
        <v>3.3479999999999999</v>
      </c>
      <c r="AE8" s="765"/>
      <c r="AF8" s="766"/>
    </row>
    <row r="9" spans="25:32" ht="20.25" customHeight="1">
      <c r="Y9" s="763">
        <v>4</v>
      </c>
      <c r="Z9" s="764">
        <v>30</v>
      </c>
      <c r="AA9" s="777">
        <v>10</v>
      </c>
      <c r="AB9" s="778">
        <f t="shared" si="0"/>
        <v>1.08</v>
      </c>
      <c r="AC9" s="784">
        <v>10</v>
      </c>
      <c r="AD9" s="785">
        <f t="shared" ref="AD9" si="3">ROUND(AC9*$Y$21*$Z9*24*0.00001,6)</f>
        <v>1.08</v>
      </c>
      <c r="AE9" s="765"/>
      <c r="AF9" s="766"/>
    </row>
    <row r="10" spans="25:32" ht="20.25" customHeight="1">
      <c r="Y10" s="763">
        <v>5</v>
      </c>
      <c r="Z10" s="764">
        <v>31</v>
      </c>
      <c r="AA10" s="777">
        <v>18</v>
      </c>
      <c r="AB10" s="778">
        <f t="shared" si="0"/>
        <v>2.0087999999999999</v>
      </c>
      <c r="AC10" s="784">
        <v>2</v>
      </c>
      <c r="AD10" s="785">
        <f t="shared" ref="AD10" si="4">ROUND(AC10*$Y$21*$Z10*24*0.00001,6)</f>
        <v>0.22320000000000001</v>
      </c>
      <c r="AE10" s="765"/>
      <c r="AF10" s="766"/>
    </row>
    <row r="11" spans="25:32" ht="20.25" customHeight="1">
      <c r="Y11" s="763">
        <v>6</v>
      </c>
      <c r="Z11" s="764">
        <v>30</v>
      </c>
      <c r="AA11" s="777">
        <v>20</v>
      </c>
      <c r="AB11" s="778">
        <f t="shared" si="0"/>
        <v>2.16</v>
      </c>
      <c r="AC11" s="784">
        <v>1</v>
      </c>
      <c r="AD11" s="785">
        <f t="shared" ref="AD11" si="5">ROUND(AC11*$Y$21*$Z11*24*0.00001,6)</f>
        <v>0.108</v>
      </c>
      <c r="AE11" s="765"/>
      <c r="AF11" s="766"/>
    </row>
    <row r="12" spans="25:32" ht="20.25" customHeight="1">
      <c r="Y12" s="763">
        <v>7</v>
      </c>
      <c r="Z12" s="764">
        <v>31</v>
      </c>
      <c r="AA12" s="777">
        <v>20</v>
      </c>
      <c r="AB12" s="778">
        <f t="shared" si="0"/>
        <v>2.2320000000000002</v>
      </c>
      <c r="AC12" s="784">
        <v>0</v>
      </c>
      <c r="AD12" s="785">
        <f t="shared" ref="AD12" si="6">ROUND(AC12*$Y$21*$Z12*24*0.00001,6)</f>
        <v>0</v>
      </c>
      <c r="AE12" s="765"/>
      <c r="AF12" s="766"/>
    </row>
    <row r="13" spans="25:32" ht="20.25" customHeight="1">
      <c r="Y13" s="763">
        <v>8</v>
      </c>
      <c r="Z13" s="764">
        <v>31</v>
      </c>
      <c r="AA13" s="777">
        <v>20</v>
      </c>
      <c r="AB13" s="778">
        <f t="shared" si="0"/>
        <v>2.2320000000000002</v>
      </c>
      <c r="AC13" s="784"/>
      <c r="AD13" s="785">
        <f t="shared" ref="AD13" si="7">ROUND(AC13*$Y$21*$Z13*24*0.00001,6)</f>
        <v>0</v>
      </c>
      <c r="AE13" s="765"/>
      <c r="AF13" s="766"/>
    </row>
    <row r="14" spans="25:32" ht="20.25" customHeight="1">
      <c r="Y14" s="763">
        <v>9</v>
      </c>
      <c r="Z14" s="764">
        <v>30</v>
      </c>
      <c r="AA14" s="777">
        <v>30</v>
      </c>
      <c r="AB14" s="778">
        <f t="shared" si="0"/>
        <v>3.24</v>
      </c>
      <c r="AC14" s="784"/>
      <c r="AD14" s="785">
        <f t="shared" ref="AD14" si="8">ROUND(AC14*$Y$21*$Z14*24*0.00001,6)</f>
        <v>0</v>
      </c>
      <c r="AE14" s="765"/>
      <c r="AF14" s="766"/>
    </row>
    <row r="15" spans="25:32" ht="20.25" customHeight="1">
      <c r="Y15" s="763">
        <v>10</v>
      </c>
      <c r="Z15" s="764">
        <v>31</v>
      </c>
      <c r="AA15" s="777">
        <v>40</v>
      </c>
      <c r="AB15" s="778">
        <f t="shared" si="0"/>
        <v>4.4640000000000004</v>
      </c>
      <c r="AC15" s="784"/>
      <c r="AD15" s="785">
        <f t="shared" ref="AD15" si="9">ROUND(AC15*$Y$21*$Z15*24*0.00001,6)</f>
        <v>0</v>
      </c>
      <c r="AE15" s="765"/>
      <c r="AF15" s="766"/>
    </row>
    <row r="16" spans="25:32" ht="20.25" customHeight="1">
      <c r="Y16" s="763">
        <v>11</v>
      </c>
      <c r="Z16" s="764">
        <v>30</v>
      </c>
      <c r="AA16" s="777">
        <v>45</v>
      </c>
      <c r="AB16" s="778">
        <f t="shared" si="0"/>
        <v>4.8600000000000003</v>
      </c>
      <c r="AC16" s="784"/>
      <c r="AD16" s="785">
        <f t="shared" ref="AD16" si="10">ROUND(AC16*$Y$21*$Z16*24*0.00001,6)</f>
        <v>0</v>
      </c>
      <c r="AE16" s="765"/>
      <c r="AF16" s="766"/>
    </row>
    <row r="17" spans="25:32" ht="20.25" customHeight="1">
      <c r="Y17" s="767">
        <v>12</v>
      </c>
      <c r="Z17" s="768">
        <v>31</v>
      </c>
      <c r="AA17" s="779">
        <v>50</v>
      </c>
      <c r="AB17" s="780">
        <f t="shared" si="0"/>
        <v>5.58</v>
      </c>
      <c r="AC17" s="786"/>
      <c r="AD17" s="787">
        <f t="shared" ref="AD17" si="11">ROUND(AC17*$Y$21*$Z17*24*0.00001,6)</f>
        <v>0</v>
      </c>
      <c r="AE17" s="769"/>
      <c r="AF17" s="770"/>
    </row>
    <row r="18" spans="25:32" ht="20.25" customHeight="1">
      <c r="Y18" s="771" t="s">
        <v>350</v>
      </c>
      <c r="Z18" s="771"/>
      <c r="AA18" s="771">
        <f>MAX(AA6:AA17)</f>
        <v>50</v>
      </c>
      <c r="AB18" s="771">
        <f>SUM(AB6:AB17)</f>
        <v>29.370600000000003</v>
      </c>
      <c r="AC18" s="771">
        <f>MAX(AC6:AC17)</f>
        <v>60</v>
      </c>
      <c r="AD18" s="771">
        <f>SUM(AD6:AD17)</f>
        <v>15.487200000000001</v>
      </c>
      <c r="AE18" s="771"/>
      <c r="AF18" s="771"/>
    </row>
    <row r="20" spans="25:32" ht="20.25" customHeight="1">
      <c r="Y20" s="755" t="s">
        <v>362</v>
      </c>
    </row>
    <row r="21" spans="25:32" ht="20.25" customHeight="1">
      <c r="Y21" s="772">
        <v>15</v>
      </c>
      <c r="Z21" s="772"/>
      <c r="AA21" s="755" t="s">
        <v>366</v>
      </c>
    </row>
    <row r="23" spans="25:32" ht="20.25" customHeight="1">
      <c r="Y23" s="799" t="s">
        <v>361</v>
      </c>
      <c r="Z23" s="799"/>
      <c r="AA23" s="799"/>
      <c r="AB23" s="799"/>
    </row>
    <row r="24" spans="25:32" ht="20.25" customHeight="1">
      <c r="Y24" s="756"/>
      <c r="Z24" s="756"/>
      <c r="AA24" s="757">
        <v>2564</v>
      </c>
      <c r="AB24" s="757"/>
      <c r="AC24" s="757">
        <v>2565</v>
      </c>
      <c r="AD24" s="757"/>
      <c r="AE24" s="757">
        <v>2566</v>
      </c>
      <c r="AF24" s="757"/>
    </row>
    <row r="25" spans="25:32" ht="20.25" customHeight="1">
      <c r="Y25" s="758" t="s">
        <v>110</v>
      </c>
      <c r="Z25" s="758" t="s">
        <v>351</v>
      </c>
      <c r="AA25" s="758" t="s">
        <v>97</v>
      </c>
      <c r="AB25" s="758" t="s">
        <v>203</v>
      </c>
      <c r="AC25" s="758" t="s">
        <v>97</v>
      </c>
      <c r="AD25" s="758" t="s">
        <v>203</v>
      </c>
      <c r="AE25" s="758" t="s">
        <v>97</v>
      </c>
      <c r="AF25" s="758" t="s">
        <v>203</v>
      </c>
    </row>
    <row r="26" spans="25:32" ht="20.25" customHeight="1">
      <c r="Y26" s="759">
        <v>1</v>
      </c>
      <c r="Z26" s="760">
        <v>31</v>
      </c>
      <c r="AA26" s="761"/>
      <c r="AB26" s="773">
        <v>0</v>
      </c>
      <c r="AC26" s="775">
        <f>AA6</f>
        <v>2</v>
      </c>
      <c r="AD26" s="776">
        <f>AB6</f>
        <v>0.22320000000000001</v>
      </c>
      <c r="AE26" s="782">
        <f>AC6</f>
        <v>60</v>
      </c>
      <c r="AF26" s="783">
        <f>AD6</f>
        <v>6.6959999999999997</v>
      </c>
    </row>
    <row r="27" spans="25:32" ht="20.25" customHeight="1">
      <c r="Y27" s="763">
        <v>2</v>
      </c>
      <c r="Z27" s="764">
        <v>28</v>
      </c>
      <c r="AA27" s="765"/>
      <c r="AB27" s="773">
        <v>0</v>
      </c>
      <c r="AC27" s="777">
        <f t="shared" ref="AC27:AF27" si="12">AA7</f>
        <v>4.5</v>
      </c>
      <c r="AD27" s="778">
        <f t="shared" si="12"/>
        <v>0.4536</v>
      </c>
      <c r="AE27" s="784">
        <f t="shared" si="12"/>
        <v>40</v>
      </c>
      <c r="AF27" s="785">
        <f t="shared" si="12"/>
        <v>4.032</v>
      </c>
    </row>
    <row r="28" spans="25:32" ht="20.25" customHeight="1">
      <c r="Y28" s="763">
        <v>3</v>
      </c>
      <c r="Z28" s="764">
        <v>31</v>
      </c>
      <c r="AA28" s="765"/>
      <c r="AB28" s="773">
        <v>0</v>
      </c>
      <c r="AC28" s="777">
        <f t="shared" ref="AC28:AF28" si="13">AA8</f>
        <v>7.5</v>
      </c>
      <c r="AD28" s="778">
        <f t="shared" si="13"/>
        <v>0.83699999999999997</v>
      </c>
      <c r="AE28" s="784">
        <f t="shared" si="13"/>
        <v>30</v>
      </c>
      <c r="AF28" s="785">
        <f t="shared" si="13"/>
        <v>3.3479999999999999</v>
      </c>
    </row>
    <row r="29" spans="25:32" ht="20.25" customHeight="1">
      <c r="Y29" s="763">
        <v>4</v>
      </c>
      <c r="Z29" s="764">
        <v>30</v>
      </c>
      <c r="AA29" s="765"/>
      <c r="AB29" s="773">
        <v>0</v>
      </c>
      <c r="AC29" s="777">
        <f t="shared" ref="AC29:AF29" si="14">AA9</f>
        <v>10</v>
      </c>
      <c r="AD29" s="778">
        <f t="shared" si="14"/>
        <v>1.08</v>
      </c>
      <c r="AE29" s="784">
        <f t="shared" si="14"/>
        <v>10</v>
      </c>
      <c r="AF29" s="785">
        <f t="shared" si="14"/>
        <v>1.08</v>
      </c>
    </row>
    <row r="30" spans="25:32" ht="20.25" customHeight="1">
      <c r="Y30" s="763">
        <v>5</v>
      </c>
      <c r="Z30" s="764">
        <v>31</v>
      </c>
      <c r="AA30" s="765"/>
      <c r="AB30" s="773">
        <v>3.0000000000000001E-6</v>
      </c>
      <c r="AC30" s="777">
        <f t="shared" ref="AC30:AF30" si="15">AA10</f>
        <v>18</v>
      </c>
      <c r="AD30" s="778">
        <f t="shared" si="15"/>
        <v>2.0087999999999999</v>
      </c>
      <c r="AE30" s="784">
        <f t="shared" si="15"/>
        <v>2</v>
      </c>
      <c r="AF30" s="785">
        <f t="shared" si="15"/>
        <v>0.22320000000000001</v>
      </c>
    </row>
    <row r="31" spans="25:32" ht="20.25" customHeight="1">
      <c r="Y31" s="763">
        <v>6</v>
      </c>
      <c r="Z31" s="764">
        <v>30</v>
      </c>
      <c r="AA31" s="765"/>
      <c r="AB31" s="773">
        <v>0</v>
      </c>
      <c r="AC31" s="777">
        <f t="shared" ref="AC31:AF31" si="16">AA11</f>
        <v>20</v>
      </c>
      <c r="AD31" s="778">
        <f t="shared" si="16"/>
        <v>2.16</v>
      </c>
      <c r="AE31" s="784">
        <f t="shared" si="16"/>
        <v>1</v>
      </c>
      <c r="AF31" s="785">
        <f t="shared" si="16"/>
        <v>0.108</v>
      </c>
    </row>
    <row r="32" spans="25:32" ht="20.25" customHeight="1">
      <c r="Y32" s="763">
        <v>7</v>
      </c>
      <c r="Z32" s="764">
        <v>31</v>
      </c>
      <c r="AA32" s="765"/>
      <c r="AB32" s="773">
        <v>0</v>
      </c>
      <c r="AC32" s="777">
        <f t="shared" ref="AC32:AF32" si="17">AA12</f>
        <v>20</v>
      </c>
      <c r="AD32" s="778">
        <f t="shared" si="17"/>
        <v>2.2320000000000002</v>
      </c>
      <c r="AE32" s="784">
        <f t="shared" si="17"/>
        <v>0</v>
      </c>
      <c r="AF32" s="785">
        <f t="shared" si="17"/>
        <v>0</v>
      </c>
    </row>
    <row r="33" spans="2:32" ht="20.25" customHeight="1">
      <c r="Y33" s="763">
        <v>8</v>
      </c>
      <c r="Z33" s="764">
        <v>31</v>
      </c>
      <c r="AA33" s="765"/>
      <c r="AB33" s="766"/>
      <c r="AC33" s="777">
        <f t="shared" ref="AC33:AF33" si="18">AA13</f>
        <v>20</v>
      </c>
      <c r="AD33" s="778">
        <f t="shared" si="18"/>
        <v>2.2320000000000002</v>
      </c>
      <c r="AE33" s="784">
        <f t="shared" si="18"/>
        <v>0</v>
      </c>
      <c r="AF33" s="785">
        <f t="shared" si="18"/>
        <v>0</v>
      </c>
    </row>
    <row r="34" spans="2:32" ht="20.25" customHeight="1">
      <c r="Y34" s="763">
        <v>9</v>
      </c>
      <c r="Z34" s="764">
        <v>30</v>
      </c>
      <c r="AA34" s="765"/>
      <c r="AB34" s="766"/>
      <c r="AC34" s="777">
        <f t="shared" ref="AC34:AF34" si="19">AA14</f>
        <v>30</v>
      </c>
      <c r="AD34" s="778">
        <f t="shared" si="19"/>
        <v>3.24</v>
      </c>
      <c r="AE34" s="784">
        <f t="shared" si="19"/>
        <v>0</v>
      </c>
      <c r="AF34" s="785">
        <f t="shared" si="19"/>
        <v>0</v>
      </c>
    </row>
    <row r="35" spans="2:32" ht="20.25" customHeight="1">
      <c r="Y35" s="763">
        <v>10</v>
      </c>
      <c r="Z35" s="764">
        <v>31</v>
      </c>
      <c r="AA35" s="765"/>
      <c r="AB35" s="766"/>
      <c r="AC35" s="777">
        <f t="shared" ref="AC35:AF35" si="20">AA15</f>
        <v>40</v>
      </c>
      <c r="AD35" s="778">
        <f t="shared" si="20"/>
        <v>4.4640000000000004</v>
      </c>
      <c r="AE35" s="784">
        <f t="shared" si="20"/>
        <v>0</v>
      </c>
      <c r="AF35" s="785">
        <f t="shared" si="20"/>
        <v>0</v>
      </c>
    </row>
    <row r="36" spans="2:32" ht="20.25" customHeight="1">
      <c r="Y36" s="763">
        <v>11</v>
      </c>
      <c r="Z36" s="764">
        <v>30</v>
      </c>
      <c r="AA36" s="765"/>
      <c r="AB36" s="766"/>
      <c r="AC36" s="777">
        <f t="shared" ref="AC36:AF36" si="21">AA16</f>
        <v>45</v>
      </c>
      <c r="AD36" s="778">
        <f t="shared" si="21"/>
        <v>4.8600000000000003</v>
      </c>
      <c r="AE36" s="784">
        <f t="shared" si="21"/>
        <v>0</v>
      </c>
      <c r="AF36" s="785">
        <f t="shared" si="21"/>
        <v>0</v>
      </c>
    </row>
    <row r="37" spans="2:32" ht="20.25" customHeight="1">
      <c r="Y37" s="767">
        <v>12</v>
      </c>
      <c r="Z37" s="768">
        <v>31</v>
      </c>
      <c r="AA37" s="769"/>
      <c r="AB37" s="770"/>
      <c r="AC37" s="779">
        <f t="shared" ref="AC37:AF37" si="22">AA17</f>
        <v>50</v>
      </c>
      <c r="AD37" s="780">
        <f t="shared" si="22"/>
        <v>5.58</v>
      </c>
      <c r="AE37" s="786">
        <f t="shared" si="22"/>
        <v>0</v>
      </c>
      <c r="AF37" s="787">
        <f t="shared" si="22"/>
        <v>0</v>
      </c>
    </row>
    <row r="38" spans="2:32" ht="20.25" customHeight="1">
      <c r="Y38" s="771" t="s">
        <v>350</v>
      </c>
      <c r="Z38" s="771"/>
      <c r="AA38" s="771">
        <f>MAX(AA26:AA37)</f>
        <v>0</v>
      </c>
      <c r="AB38" s="771">
        <f>SUM(AB26:AB37)</f>
        <v>3.0000000000000001E-6</v>
      </c>
      <c r="AC38" s="771">
        <f>MAX(AC26:AC37)</f>
        <v>50</v>
      </c>
      <c r="AD38" s="771">
        <f>SUM(AD26:AD37)</f>
        <v>29.370600000000003</v>
      </c>
      <c r="AE38" s="771">
        <f>MAX(AE26:AE37)</f>
        <v>60</v>
      </c>
      <c r="AF38" s="771">
        <f>SUM(AF26:AF37)</f>
        <v>15.487200000000001</v>
      </c>
    </row>
    <row r="40" spans="2:32" ht="20.25" customHeight="1">
      <c r="Y40" s="755" t="s">
        <v>352</v>
      </c>
    </row>
    <row r="42" spans="2:32" ht="20.25" customHeight="1">
      <c r="B42" s="754" t="s">
        <v>363</v>
      </c>
    </row>
    <row r="43" spans="2:32" ht="20.25" customHeight="1">
      <c r="B43" s="755" t="s">
        <v>364</v>
      </c>
    </row>
    <row r="44" spans="2:32" ht="20.25" customHeight="1">
      <c r="B44" s="755" t="s">
        <v>365</v>
      </c>
    </row>
  </sheetData>
  <pageMargins left="0.39370078740157483" right="0.39370078740157483" top="0.39370078740157483" bottom="0.39370078740157483" header="0.39370078740157483" footer="0.39370078740157483"/>
  <pageSetup paperSize="9" scale="74" fitToHeight="0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>
    <tabColor theme="2"/>
    <pageSetUpPr fitToPage="1"/>
  </sheetPr>
  <dimension ref="A1:AA80"/>
  <sheetViews>
    <sheetView showGridLines="0" topLeftCell="A4" workbookViewId="0">
      <selection activeCell="V20" sqref="V20"/>
    </sheetView>
  </sheetViews>
  <sheetFormatPr defaultColWidth="4.125" defaultRowHeight="20.25" customHeight="1"/>
  <cols>
    <col min="1" max="2" width="4.875" style="455" customWidth="1"/>
    <col min="3" max="3" width="19.625" style="455" customWidth="1"/>
    <col min="4" max="4" width="5.375" style="455" customWidth="1"/>
    <col min="5" max="24" width="8.625" style="455" customWidth="1"/>
    <col min="25" max="25" width="3" style="455" customWidth="1"/>
    <col min="26" max="26" width="7.875" style="455" customWidth="1"/>
    <col min="27" max="27" width="6.25" style="455" customWidth="1"/>
    <col min="28" max="39" width="4.875" style="455" customWidth="1"/>
    <col min="40" max="16384" width="4.125" style="455"/>
  </cols>
  <sheetData>
    <row r="1" spans="1:27" ht="31.5" thickBot="1">
      <c r="A1" s="447" t="s">
        <v>264</v>
      </c>
      <c r="B1" s="448"/>
      <c r="C1" s="448"/>
      <c r="D1" s="448"/>
      <c r="E1" s="448"/>
      <c r="F1" s="448"/>
      <c r="G1" s="448"/>
      <c r="H1" s="448"/>
      <c r="I1" s="448"/>
      <c r="J1" s="448"/>
      <c r="K1" s="448"/>
      <c r="L1" s="448"/>
      <c r="M1" s="448"/>
      <c r="N1" s="448"/>
      <c r="O1" s="448"/>
      <c r="P1" s="448"/>
      <c r="Q1" s="448"/>
      <c r="R1" s="448"/>
      <c r="S1" s="448"/>
      <c r="T1" s="448"/>
      <c r="U1" s="448"/>
      <c r="V1" s="449" t="s">
        <v>265</v>
      </c>
      <c r="W1" s="450"/>
      <c r="X1" s="451"/>
      <c r="Y1" s="452"/>
      <c r="Z1" s="453"/>
      <c r="AA1" s="454"/>
    </row>
    <row r="2" spans="1:27" ht="15.75" customHeight="1">
      <c r="A2" s="456"/>
      <c r="B2" s="456"/>
      <c r="C2" s="456"/>
      <c r="D2" s="456"/>
      <c r="E2" s="456"/>
      <c r="F2" s="456"/>
      <c r="G2" s="456"/>
      <c r="H2" s="456"/>
      <c r="I2" s="456"/>
      <c r="J2" s="456"/>
      <c r="K2" s="456"/>
      <c r="L2" s="456"/>
      <c r="M2" s="456"/>
      <c r="N2" s="456"/>
      <c r="O2" s="456"/>
      <c r="P2" s="456"/>
      <c r="Q2" s="456"/>
      <c r="R2" s="456"/>
      <c r="S2" s="456"/>
      <c r="T2" s="456"/>
      <c r="U2" s="456"/>
      <c r="V2" s="456"/>
      <c r="W2" s="456"/>
      <c r="X2" s="456"/>
      <c r="Y2" s="456"/>
    </row>
    <row r="3" spans="1:27" ht="26.25" customHeight="1">
      <c r="A3" s="457" t="s">
        <v>266</v>
      </c>
      <c r="B3" s="458"/>
      <c r="C3" s="458"/>
      <c r="D3" s="458"/>
      <c r="E3" s="458"/>
      <c r="F3" s="458"/>
      <c r="G3" s="458"/>
      <c r="H3" s="458"/>
      <c r="I3" s="458"/>
      <c r="J3" s="458"/>
      <c r="K3" s="458"/>
      <c r="L3" s="458"/>
      <c r="M3" s="458"/>
      <c r="N3" s="458"/>
      <c r="O3" s="458"/>
      <c r="P3" s="458"/>
      <c r="Q3" s="458"/>
      <c r="R3" s="458"/>
      <c r="S3" s="458"/>
      <c r="T3" s="458"/>
      <c r="U3" s="458"/>
      <c r="V3" s="458"/>
      <c r="W3" s="458"/>
      <c r="X3" s="459"/>
      <c r="Y3" s="460"/>
    </row>
    <row r="4" spans="1:27" ht="20.25" customHeight="1">
      <c r="A4" s="1136" t="s">
        <v>267</v>
      </c>
      <c r="B4" s="1137"/>
      <c r="C4" s="1137"/>
      <c r="D4" s="1138"/>
      <c r="E4" s="461"/>
      <c r="F4" s="461"/>
      <c r="G4" s="461"/>
      <c r="H4" s="461"/>
      <c r="I4" s="461"/>
      <c r="J4" s="461"/>
      <c r="K4" s="461"/>
      <c r="L4" s="461"/>
      <c r="M4" s="461"/>
      <c r="N4" s="461"/>
      <c r="O4" s="461"/>
      <c r="P4" s="461"/>
      <c r="Q4" s="461"/>
      <c r="R4" s="461"/>
      <c r="S4" s="461"/>
      <c r="T4" s="461"/>
      <c r="U4" s="461"/>
      <c r="V4" s="461"/>
      <c r="W4" s="461"/>
      <c r="X4" s="462"/>
      <c r="Y4" s="460"/>
    </row>
    <row r="5" spans="1:27" ht="20.25" customHeight="1">
      <c r="A5" s="1139"/>
      <c r="B5" s="1140"/>
      <c r="C5" s="1140"/>
      <c r="D5" s="1141"/>
      <c r="E5" s="463" t="s">
        <v>268</v>
      </c>
      <c r="F5" s="463"/>
      <c r="G5" s="463"/>
      <c r="H5" s="463"/>
      <c r="I5" s="463"/>
      <c r="J5" s="463"/>
      <c r="K5" s="463"/>
      <c r="L5" s="463"/>
      <c r="M5" s="463"/>
      <c r="N5" s="463"/>
      <c r="O5" s="463"/>
      <c r="P5" s="463"/>
      <c r="Q5" s="463"/>
      <c r="R5" s="463"/>
      <c r="S5" s="463"/>
      <c r="T5" s="463"/>
      <c r="U5" s="463"/>
      <c r="V5" s="463"/>
      <c r="W5" s="463"/>
      <c r="X5" s="464"/>
      <c r="Y5" s="465"/>
    </row>
    <row r="6" spans="1:27" ht="20.25" customHeight="1">
      <c r="A6" s="1142"/>
      <c r="B6" s="1143"/>
      <c r="C6" s="1143"/>
      <c r="D6" s="1144"/>
      <c r="E6" s="468">
        <v>2563</v>
      </c>
      <c r="F6" s="703">
        <f>E6+1</f>
        <v>2564</v>
      </c>
      <c r="G6" s="703">
        <f t="shared" ref="G6:X6" si="0">F6+1</f>
        <v>2565</v>
      </c>
      <c r="H6" s="703">
        <f t="shared" si="0"/>
        <v>2566</v>
      </c>
      <c r="I6" s="703">
        <f t="shared" si="0"/>
        <v>2567</v>
      </c>
      <c r="J6" s="703">
        <f t="shared" si="0"/>
        <v>2568</v>
      </c>
      <c r="K6" s="703">
        <f t="shared" si="0"/>
        <v>2569</v>
      </c>
      <c r="L6" s="703">
        <f t="shared" si="0"/>
        <v>2570</v>
      </c>
      <c r="M6" s="703">
        <f t="shared" si="0"/>
        <v>2571</v>
      </c>
      <c r="N6" s="703">
        <f t="shared" si="0"/>
        <v>2572</v>
      </c>
      <c r="O6" s="466">
        <f t="shared" si="0"/>
        <v>2573</v>
      </c>
      <c r="P6" s="466">
        <f t="shared" si="0"/>
        <v>2574</v>
      </c>
      <c r="Q6" s="466">
        <f t="shared" si="0"/>
        <v>2575</v>
      </c>
      <c r="R6" s="466">
        <f t="shared" si="0"/>
        <v>2576</v>
      </c>
      <c r="S6" s="466">
        <f t="shared" si="0"/>
        <v>2577</v>
      </c>
      <c r="T6" s="466">
        <f t="shared" si="0"/>
        <v>2578</v>
      </c>
      <c r="U6" s="466">
        <f t="shared" si="0"/>
        <v>2579</v>
      </c>
      <c r="V6" s="467">
        <f t="shared" si="0"/>
        <v>2580</v>
      </c>
      <c r="W6" s="467">
        <f t="shared" si="0"/>
        <v>2581</v>
      </c>
      <c r="X6" s="466">
        <f t="shared" si="0"/>
        <v>2582</v>
      </c>
      <c r="Y6" s="469"/>
    </row>
    <row r="7" spans="1:27" ht="24" customHeight="1" thickBot="1">
      <c r="A7" s="746" t="s">
        <v>346</v>
      </c>
      <c r="B7" s="471"/>
      <c r="C7" s="471"/>
      <c r="D7" s="471"/>
      <c r="E7" s="747">
        <v>140.51599999999999</v>
      </c>
      <c r="F7" s="705">
        <v>140.51599999999999</v>
      </c>
      <c r="G7" s="705">
        <v>140.51599999999999</v>
      </c>
      <c r="H7" s="705">
        <v>150.47900000000001</v>
      </c>
      <c r="I7" s="705">
        <v>150.47900000000001</v>
      </c>
      <c r="J7" s="705">
        <v>150.47900000000001</v>
      </c>
      <c r="K7" s="705">
        <v>92.733000000000004</v>
      </c>
      <c r="L7" s="705">
        <v>92.733000000000004</v>
      </c>
      <c r="M7" s="705">
        <v>92.733000000000004</v>
      </c>
      <c r="N7" s="705">
        <v>69.361999999999995</v>
      </c>
      <c r="O7" s="472">
        <v>69.361999999999995</v>
      </c>
      <c r="P7" s="472">
        <v>69.361999999999995</v>
      </c>
      <c r="Q7" s="472">
        <v>73.043000000000006</v>
      </c>
      <c r="R7" s="472">
        <v>73.043000000000006</v>
      </c>
      <c r="S7" s="472">
        <v>73.043000000000006</v>
      </c>
      <c r="T7" s="472">
        <v>58.936</v>
      </c>
      <c r="U7" s="472">
        <v>58.936</v>
      </c>
      <c r="V7" s="473">
        <v>58.936</v>
      </c>
      <c r="W7" s="473">
        <v>78.001999999999995</v>
      </c>
      <c r="X7" s="472">
        <v>17.32</v>
      </c>
      <c r="Y7" s="470"/>
    </row>
    <row r="8" spans="1:27" ht="24" customHeight="1" thickTop="1">
      <c r="A8" s="474" t="s">
        <v>347</v>
      </c>
      <c r="B8" s="475"/>
      <c r="C8" s="475"/>
      <c r="D8" s="476"/>
      <c r="E8" s="748"/>
      <c r="F8" s="704">
        <f>(F7-E7)/E7*100</f>
        <v>0</v>
      </c>
      <c r="G8" s="704">
        <f t="shared" ref="G8:X8" si="1">(G7-F7)/F7*100</f>
        <v>0</v>
      </c>
      <c r="H8" s="749">
        <f t="shared" si="1"/>
        <v>7.0902957670301054</v>
      </c>
      <c r="I8" s="749">
        <f t="shared" si="1"/>
        <v>0</v>
      </c>
      <c r="J8" s="749">
        <f t="shared" si="1"/>
        <v>0</v>
      </c>
      <c r="K8" s="704">
        <f t="shared" si="1"/>
        <v>-38.374789837784675</v>
      </c>
      <c r="L8" s="704">
        <f t="shared" si="1"/>
        <v>0</v>
      </c>
      <c r="M8" s="704">
        <f t="shared" si="1"/>
        <v>0</v>
      </c>
      <c r="N8" s="704">
        <f t="shared" si="1"/>
        <v>-25.202462985129358</v>
      </c>
      <c r="O8" s="477">
        <f t="shared" si="1"/>
        <v>0</v>
      </c>
      <c r="P8" s="477">
        <f t="shared" si="1"/>
        <v>0</v>
      </c>
      <c r="Q8" s="477">
        <f t="shared" si="1"/>
        <v>5.3069403996424729</v>
      </c>
      <c r="R8" s="477">
        <f t="shared" si="1"/>
        <v>0</v>
      </c>
      <c r="S8" s="477">
        <f t="shared" si="1"/>
        <v>0</v>
      </c>
      <c r="T8" s="477">
        <f t="shared" si="1"/>
        <v>-19.313281217912742</v>
      </c>
      <c r="U8" s="477">
        <f t="shared" si="1"/>
        <v>0</v>
      </c>
      <c r="V8" s="477">
        <f t="shared" si="1"/>
        <v>0</v>
      </c>
      <c r="W8" s="477">
        <f t="shared" si="1"/>
        <v>32.350346138183781</v>
      </c>
      <c r="X8" s="477">
        <f t="shared" si="1"/>
        <v>-77.795441142534798</v>
      </c>
      <c r="Y8" s="470"/>
    </row>
    <row r="9" spans="1:27" ht="24" customHeight="1"/>
    <row r="10" spans="1:27" ht="24" customHeight="1">
      <c r="B10" s="752" t="s">
        <v>348</v>
      </c>
      <c r="E10" s="703">
        <v>2563</v>
      </c>
      <c r="F10" s="703">
        <v>2564</v>
      </c>
      <c r="G10" s="750">
        <f t="shared" ref="G10" si="2">F10+1</f>
        <v>2565</v>
      </c>
      <c r="H10" s="750">
        <f t="shared" ref="H10" si="3">G10+1</f>
        <v>2566</v>
      </c>
      <c r="I10" s="750">
        <f t="shared" ref="I10" si="4">H10+1</f>
        <v>2567</v>
      </c>
      <c r="J10" s="750">
        <f t="shared" ref="J10" si="5">I10+1</f>
        <v>2568</v>
      </c>
      <c r="K10" s="750">
        <f t="shared" ref="K10" si="6">J10+1</f>
        <v>2569</v>
      </c>
      <c r="L10" s="750">
        <f t="shared" ref="L10" si="7">K10+1</f>
        <v>2570</v>
      </c>
      <c r="M10" s="750">
        <f t="shared" ref="M10" si="8">L10+1</f>
        <v>2571</v>
      </c>
      <c r="N10" s="750">
        <f t="shared" ref="N10" si="9">M10+1</f>
        <v>2572</v>
      </c>
      <c r="O10" s="750">
        <f t="shared" ref="O10" si="10">N10+1</f>
        <v>2573</v>
      </c>
      <c r="P10" s="750">
        <f t="shared" ref="P10" si="11">O10+1</f>
        <v>2574</v>
      </c>
      <c r="Q10" s="750">
        <f t="shared" ref="Q10" si="12">P10+1</f>
        <v>2575</v>
      </c>
      <c r="R10" s="750">
        <f t="shared" ref="R10" si="13">Q10+1</f>
        <v>2576</v>
      </c>
      <c r="S10" s="750">
        <f t="shared" ref="S10" si="14">R10+1</f>
        <v>2577</v>
      </c>
      <c r="T10" s="750">
        <f t="shared" ref="T10" si="15">S10+1</f>
        <v>2578</v>
      </c>
      <c r="U10" s="750">
        <f t="shared" ref="U10" si="16">T10+1</f>
        <v>2579</v>
      </c>
      <c r="V10" s="751">
        <f t="shared" ref="V10" si="17">U10+1</f>
        <v>2580</v>
      </c>
      <c r="W10" s="751">
        <f t="shared" ref="W10" si="18">V10+1</f>
        <v>2581</v>
      </c>
      <c r="X10" s="750">
        <f t="shared" ref="X10" si="19">W10+1</f>
        <v>2582</v>
      </c>
    </row>
    <row r="11" spans="1:27" ht="24" customHeight="1">
      <c r="C11" s="455" t="s">
        <v>434</v>
      </c>
      <c r="F11" s="703">
        <f>DCs_Mar!V19</f>
        <v>15.158023999999999</v>
      </c>
      <c r="G11" s="750">
        <f>ROUND(F11+F11*G8/100,6)</f>
        <v>15.158023999999999</v>
      </c>
      <c r="H11" s="750">
        <f t="shared" ref="H11:X11" si="20">ROUND(G11+G11*H8/100,6)</f>
        <v>16.232773000000002</v>
      </c>
      <c r="I11" s="750">
        <f t="shared" si="20"/>
        <v>16.232773000000002</v>
      </c>
      <c r="J11" s="750">
        <f t="shared" si="20"/>
        <v>16.232773000000002</v>
      </c>
      <c r="K11" s="750">
        <f t="shared" si="20"/>
        <v>10.00348</v>
      </c>
      <c r="L11" s="750">
        <f t="shared" si="20"/>
        <v>10.00348</v>
      </c>
      <c r="M11" s="750">
        <f t="shared" si="20"/>
        <v>10.00348</v>
      </c>
      <c r="N11" s="750">
        <f t="shared" si="20"/>
        <v>7.4823570000000004</v>
      </c>
      <c r="O11" s="750">
        <f t="shared" si="20"/>
        <v>7.4823570000000004</v>
      </c>
      <c r="P11" s="750">
        <f t="shared" si="20"/>
        <v>7.4823570000000004</v>
      </c>
      <c r="Q11" s="750">
        <f t="shared" si="20"/>
        <v>7.8794409999999999</v>
      </c>
      <c r="R11" s="750">
        <f t="shared" si="20"/>
        <v>7.8794409999999999</v>
      </c>
      <c r="S11" s="750">
        <f t="shared" si="20"/>
        <v>7.8794409999999999</v>
      </c>
      <c r="T11" s="750">
        <f t="shared" si="20"/>
        <v>6.3576620000000004</v>
      </c>
      <c r="U11" s="750">
        <f t="shared" si="20"/>
        <v>6.3576620000000004</v>
      </c>
      <c r="V11" s="751">
        <f t="shared" si="20"/>
        <v>6.3576620000000004</v>
      </c>
      <c r="W11" s="830">
        <f t="shared" si="20"/>
        <v>8.4143880000000006</v>
      </c>
      <c r="X11" s="831">
        <f t="shared" si="20"/>
        <v>1.8683780000000001</v>
      </c>
    </row>
    <row r="12" spans="1:27" ht="24" hidden="1" customHeight="1">
      <c r="C12" s="455" t="s">
        <v>354</v>
      </c>
      <c r="E12" s="703">
        <f>DCs_Mar!U19</f>
        <v>80.380352999999999</v>
      </c>
      <c r="F12" s="792">
        <f>ROUND(E12+E12*F8/100,6)</f>
        <v>80.380352999999999</v>
      </c>
      <c r="G12" s="792">
        <f>ROUND(F12+F12*G8/100,6)</f>
        <v>80.380352999999999</v>
      </c>
      <c r="H12" s="792">
        <f t="shared" ref="H12:X12" si="21">ROUND(G12+G12*H8/100,6)</f>
        <v>86.079558000000006</v>
      </c>
      <c r="I12" s="792">
        <f t="shared" si="21"/>
        <v>86.079558000000006</v>
      </c>
      <c r="J12" s="792">
        <f t="shared" si="21"/>
        <v>86.079558000000006</v>
      </c>
      <c r="K12" s="792">
        <f t="shared" si="21"/>
        <v>53.046709</v>
      </c>
      <c r="L12" s="792">
        <f t="shared" si="21"/>
        <v>53.046709</v>
      </c>
      <c r="M12" s="792">
        <f t="shared" si="21"/>
        <v>53.046709</v>
      </c>
      <c r="N12" s="792">
        <f t="shared" si="21"/>
        <v>39.677632000000003</v>
      </c>
      <c r="O12" s="792">
        <f t="shared" si="21"/>
        <v>39.677632000000003</v>
      </c>
      <c r="P12" s="792">
        <f t="shared" si="21"/>
        <v>39.677632000000003</v>
      </c>
      <c r="Q12" s="792">
        <f t="shared" si="21"/>
        <v>41.783299999999997</v>
      </c>
      <c r="R12" s="792">
        <f t="shared" si="21"/>
        <v>41.783299999999997</v>
      </c>
      <c r="S12" s="792">
        <f t="shared" si="21"/>
        <v>41.783299999999997</v>
      </c>
      <c r="T12" s="792">
        <f t="shared" si="21"/>
        <v>33.713574000000001</v>
      </c>
      <c r="U12" s="792">
        <f t="shared" si="21"/>
        <v>33.713574000000001</v>
      </c>
      <c r="V12" s="792">
        <f t="shared" si="21"/>
        <v>33.713574000000001</v>
      </c>
      <c r="W12" s="792">
        <f t="shared" si="21"/>
        <v>44.620032000000002</v>
      </c>
      <c r="X12" s="792">
        <f t="shared" si="21"/>
        <v>9.9076810000000002</v>
      </c>
    </row>
    <row r="13" spans="1:27" s="789" customFormat="1" ht="24" customHeight="1">
      <c r="F13" s="790"/>
      <c r="G13" s="790"/>
    </row>
    <row r="14" spans="1:27" ht="24" customHeight="1">
      <c r="B14" s="752" t="s">
        <v>353</v>
      </c>
      <c r="E14" s="703">
        <v>2563</v>
      </c>
      <c r="F14" s="703">
        <v>2564</v>
      </c>
      <c r="G14" s="750">
        <f t="shared" ref="G14" si="22">F14+1</f>
        <v>2565</v>
      </c>
      <c r="H14" s="750">
        <f t="shared" ref="H14" si="23">G14+1</f>
        <v>2566</v>
      </c>
      <c r="I14" s="750">
        <f t="shared" ref="I14" si="24">H14+1</f>
        <v>2567</v>
      </c>
      <c r="J14" s="750">
        <f t="shared" ref="J14" si="25">I14+1</f>
        <v>2568</v>
      </c>
      <c r="K14" s="750">
        <f t="shared" ref="K14" si="26">J14+1</f>
        <v>2569</v>
      </c>
      <c r="L14" s="750">
        <f t="shared" ref="L14" si="27">K14+1</f>
        <v>2570</v>
      </c>
      <c r="M14" s="750">
        <f t="shared" ref="M14" si="28">L14+1</f>
        <v>2571</v>
      </c>
      <c r="N14" s="750">
        <f t="shared" ref="N14" si="29">M14+1</f>
        <v>2572</v>
      </c>
      <c r="O14" s="750">
        <f t="shared" ref="O14" si="30">N14+1</f>
        <v>2573</v>
      </c>
      <c r="P14" s="750">
        <f t="shared" ref="P14" si="31">O14+1</f>
        <v>2574</v>
      </c>
      <c r="Q14" s="750">
        <f t="shared" ref="Q14" si="32">P14+1</f>
        <v>2575</v>
      </c>
      <c r="R14" s="750">
        <f t="shared" ref="R14" si="33">Q14+1</f>
        <v>2576</v>
      </c>
      <c r="S14" s="750">
        <f t="shared" ref="S14" si="34">R14+1</f>
        <v>2577</v>
      </c>
      <c r="T14" s="750">
        <f t="shared" ref="T14" si="35">S14+1</f>
        <v>2578</v>
      </c>
      <c r="U14" s="750">
        <f t="shared" ref="U14" si="36">T14+1</f>
        <v>2579</v>
      </c>
      <c r="V14" s="751">
        <f t="shared" ref="V14" si="37">U14+1</f>
        <v>2580</v>
      </c>
      <c r="W14" s="751">
        <f t="shared" ref="W14" si="38">V14+1</f>
        <v>2581</v>
      </c>
      <c r="X14" s="750">
        <f t="shared" ref="X14" si="39">W14+1</f>
        <v>2582</v>
      </c>
    </row>
    <row r="15" spans="1:27" ht="24" customHeight="1">
      <c r="C15" s="455" t="s">
        <v>434</v>
      </c>
      <c r="F15" s="703">
        <f>DCs_Mar!V71</f>
        <v>93.2</v>
      </c>
      <c r="G15" s="750">
        <f>ROUND(F15+F15*G8/100,6)</f>
        <v>93.2</v>
      </c>
      <c r="H15" s="750">
        <f t="shared" ref="H15:X15" si="40">ROUND(G15+G15*H8/100,6)</f>
        <v>99.808155999999997</v>
      </c>
      <c r="I15" s="750">
        <f t="shared" si="40"/>
        <v>99.808155999999997</v>
      </c>
      <c r="J15" s="750">
        <f t="shared" si="40"/>
        <v>99.808155999999997</v>
      </c>
      <c r="K15" s="750">
        <f t="shared" si="40"/>
        <v>61.506985999999998</v>
      </c>
      <c r="L15" s="750">
        <f t="shared" si="40"/>
        <v>61.506985999999998</v>
      </c>
      <c r="M15" s="750">
        <f t="shared" si="40"/>
        <v>61.506985999999998</v>
      </c>
      <c r="N15" s="750">
        <f t="shared" si="40"/>
        <v>46.005710999999998</v>
      </c>
      <c r="O15" s="750">
        <f t="shared" si="40"/>
        <v>46.005710999999998</v>
      </c>
      <c r="P15" s="750">
        <f t="shared" si="40"/>
        <v>46.005710999999998</v>
      </c>
      <c r="Q15" s="750">
        <f t="shared" si="40"/>
        <v>48.447206999999999</v>
      </c>
      <c r="R15" s="750">
        <f t="shared" si="40"/>
        <v>48.447206999999999</v>
      </c>
      <c r="S15" s="750">
        <f t="shared" si="40"/>
        <v>48.447206999999999</v>
      </c>
      <c r="T15" s="750">
        <f t="shared" si="40"/>
        <v>39.090462000000002</v>
      </c>
      <c r="U15" s="750">
        <f t="shared" si="40"/>
        <v>39.090462000000002</v>
      </c>
      <c r="V15" s="751">
        <f t="shared" si="40"/>
        <v>39.090462000000002</v>
      </c>
      <c r="W15" s="751">
        <f t="shared" si="40"/>
        <v>51.736362</v>
      </c>
      <c r="X15" s="750">
        <f t="shared" si="40"/>
        <v>11.487831</v>
      </c>
    </row>
    <row r="16" spans="1:27" ht="24" hidden="1" customHeight="1">
      <c r="C16" s="455" t="s">
        <v>354</v>
      </c>
      <c r="E16" s="703">
        <f>DCs_Mar!U71</f>
        <v>52.5</v>
      </c>
      <c r="F16" s="792">
        <f>ROUND(E16+E16*F8/100,6)</f>
        <v>52.5</v>
      </c>
      <c r="G16" s="791">
        <f>ROUND(F16+F16*G8/100,6)</f>
        <v>52.5</v>
      </c>
      <c r="H16" s="791">
        <f t="shared" ref="H16:X16" si="41">ROUND(G16+G16*H8/100,6)</f>
        <v>56.222405000000002</v>
      </c>
      <c r="I16" s="791">
        <f t="shared" si="41"/>
        <v>56.222405000000002</v>
      </c>
      <c r="J16" s="791">
        <f t="shared" si="41"/>
        <v>56.222405000000002</v>
      </c>
      <c r="K16" s="791">
        <f t="shared" si="41"/>
        <v>34.647174999999997</v>
      </c>
      <c r="L16" s="791">
        <f t="shared" si="41"/>
        <v>34.647174999999997</v>
      </c>
      <c r="M16" s="791">
        <f t="shared" si="41"/>
        <v>34.647174999999997</v>
      </c>
      <c r="N16" s="791">
        <f t="shared" si="41"/>
        <v>25.915234000000002</v>
      </c>
      <c r="O16" s="791">
        <f t="shared" si="41"/>
        <v>25.915234000000002</v>
      </c>
      <c r="P16" s="791">
        <f t="shared" si="41"/>
        <v>25.915234000000002</v>
      </c>
      <c r="Q16" s="791">
        <f t="shared" si="41"/>
        <v>27.29054</v>
      </c>
      <c r="R16" s="791">
        <f t="shared" si="41"/>
        <v>27.29054</v>
      </c>
      <c r="S16" s="791">
        <f t="shared" si="41"/>
        <v>27.29054</v>
      </c>
      <c r="T16" s="791">
        <f t="shared" si="41"/>
        <v>22.019841</v>
      </c>
      <c r="U16" s="791">
        <f t="shared" si="41"/>
        <v>22.019841</v>
      </c>
      <c r="V16" s="791">
        <f t="shared" si="41"/>
        <v>22.019841</v>
      </c>
      <c r="W16" s="791">
        <f t="shared" si="41"/>
        <v>29.143336000000001</v>
      </c>
      <c r="X16" s="791">
        <f t="shared" si="41"/>
        <v>6.4711489999999996</v>
      </c>
    </row>
    <row r="17" ht="24" customHeight="1"/>
    <row r="18" ht="24" customHeight="1"/>
    <row r="19" ht="24" customHeight="1"/>
    <row r="20" ht="24" customHeight="1"/>
    <row r="21" ht="24" customHeight="1"/>
    <row r="22" ht="24" customHeight="1"/>
    <row r="23" ht="24" customHeight="1"/>
    <row r="24" ht="24" customHeight="1"/>
    <row r="25" ht="24" customHeight="1"/>
    <row r="26" ht="24" customHeight="1"/>
    <row r="27" ht="24" customHeight="1"/>
    <row r="28" ht="24" customHeight="1"/>
    <row r="29" ht="24" customHeight="1"/>
    <row r="30" ht="24" customHeight="1"/>
    <row r="31" ht="24" customHeight="1"/>
    <row r="32" ht="24" customHeight="1"/>
    <row r="33" ht="24" customHeight="1"/>
    <row r="34" ht="24" customHeight="1"/>
    <row r="35" ht="24" customHeight="1"/>
    <row r="36" ht="24" customHeight="1"/>
    <row r="37" ht="24" customHeight="1"/>
    <row r="38" ht="24" customHeight="1"/>
    <row r="39" ht="24" customHeight="1"/>
    <row r="40" ht="24" customHeight="1"/>
    <row r="41" ht="24" customHeight="1"/>
    <row r="42" ht="24" customHeight="1"/>
    <row r="43" ht="24" customHeight="1"/>
    <row r="44" ht="24" customHeight="1"/>
    <row r="46" ht="26.25" customHeight="1"/>
    <row r="50" ht="24" customHeight="1"/>
    <row r="51" ht="24" customHeight="1"/>
    <row r="52" ht="24" customHeight="1"/>
    <row r="53" ht="24" customHeight="1"/>
    <row r="54" ht="24" customHeight="1"/>
    <row r="55" ht="24" customHeight="1"/>
    <row r="56" ht="23.25"/>
    <row r="57" customFormat="1" ht="20.25" customHeight="1"/>
    <row r="58" customFormat="1" ht="14.25"/>
    <row r="59" customFormat="1" ht="14.25"/>
    <row r="60" customFormat="1" ht="14.25"/>
    <row r="61" customFormat="1" ht="20.25" customHeight="1"/>
    <row r="62" customFormat="1" ht="20.25" customHeight="1"/>
    <row r="63" customFormat="1" ht="20.25" customHeight="1"/>
    <row r="64" customFormat="1" ht="14.25"/>
    <row r="65" s="478" customFormat="1" ht="23.25"/>
    <row r="66" s="478" customFormat="1" ht="23.25"/>
    <row r="67" s="478" customFormat="1" ht="23.25"/>
    <row r="68" s="478" customFormat="1" ht="23.25"/>
    <row r="69" s="478" customFormat="1" ht="23.25"/>
    <row r="70" s="478" customFormat="1" ht="23.25"/>
    <row r="71" s="478" customFormat="1" ht="23.25"/>
    <row r="72" s="478" customFormat="1" ht="23.25"/>
    <row r="73" s="478" customFormat="1" ht="23.25"/>
    <row r="74" s="478" customFormat="1" ht="23.25"/>
    <row r="75" s="478" customFormat="1" ht="23.25"/>
    <row r="76" s="478" customFormat="1" ht="23.25"/>
    <row r="77" s="478" customFormat="1" ht="23.25"/>
    <row r="78" s="478" customFormat="1" ht="23.25"/>
    <row r="79" s="478" customFormat="1" ht="23.25"/>
    <row r="80" s="478" customFormat="1" ht="23.25"/>
  </sheetData>
  <mergeCells count="1">
    <mergeCell ref="A4:D6"/>
  </mergeCells>
  <pageMargins left="0.39370078740157483" right="0.39370078740157483" top="0.39370078740157483" bottom="0.39370078740157483" header="0.39370078740157483" footer="0.39370078740157483"/>
  <pageSetup paperSize="9" scale="74" fitToHeight="0" orientation="landscape" r:id="rId1"/>
  <colBreaks count="1" manualBreakCount="1">
    <brk id="25" max="24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7">
    <tabColor theme="2"/>
  </sheetPr>
  <dimension ref="A1:AB101"/>
  <sheetViews>
    <sheetView showGridLines="0" topLeftCell="A67" workbookViewId="0">
      <selection activeCell="F95" sqref="F95"/>
    </sheetView>
  </sheetViews>
  <sheetFormatPr defaultColWidth="9" defaultRowHeight="14.25"/>
  <cols>
    <col min="1" max="1" width="16.375" style="247" bestFit="1" customWidth="1"/>
    <col min="2" max="2" width="11.125" style="247" bestFit="1" customWidth="1"/>
    <col min="3" max="3" width="16.625" style="247" bestFit="1" customWidth="1"/>
    <col min="4" max="4" width="10.875" style="247" bestFit="1" customWidth="1"/>
    <col min="5" max="5" width="11.875" style="247" bestFit="1" customWidth="1"/>
    <col min="6" max="6" width="10.625" style="247" customWidth="1"/>
    <col min="7" max="7" width="7.625" style="247" bestFit="1" customWidth="1"/>
    <col min="8" max="8" width="10.25" style="247" bestFit="1" customWidth="1"/>
    <col min="9" max="9" width="9" style="247" bestFit="1" customWidth="1"/>
    <col min="10" max="10" width="8" style="247" bestFit="1" customWidth="1"/>
    <col min="11" max="11" width="7.875" style="247" bestFit="1" customWidth="1"/>
    <col min="12" max="12" width="7.875" style="247" customWidth="1"/>
    <col min="13" max="13" width="7.875" style="247" bestFit="1" customWidth="1"/>
    <col min="14" max="14" width="7.625" style="247" bestFit="1" customWidth="1"/>
    <col min="15" max="15" width="14.75" style="247" bestFit="1" customWidth="1"/>
    <col min="16" max="16" width="7.875" style="247" bestFit="1" customWidth="1"/>
    <col min="17" max="17" width="14.125" style="247" bestFit="1" customWidth="1"/>
    <col min="18" max="19" width="9" style="247"/>
    <col min="20" max="20" width="15.875" style="247" bestFit="1" customWidth="1"/>
    <col min="21" max="21" width="9" style="247"/>
    <col min="22" max="22" width="16.625" style="247" bestFit="1" customWidth="1"/>
    <col min="23" max="24" width="9" style="247"/>
    <col min="25" max="25" width="9.625" style="247" bestFit="1" customWidth="1"/>
    <col min="26" max="16384" width="9" style="247"/>
  </cols>
  <sheetData>
    <row r="1" spans="1:25" ht="15">
      <c r="A1" s="245" t="s">
        <v>201</v>
      </c>
      <c r="B1" s="245"/>
      <c r="C1" s="246"/>
      <c r="D1" s="246"/>
      <c r="E1" s="245"/>
      <c r="F1" s="245"/>
      <c r="G1" s="245"/>
      <c r="H1" s="245"/>
      <c r="I1" s="245"/>
      <c r="J1" s="245"/>
      <c r="K1" s="245"/>
      <c r="L1" s="245"/>
      <c r="M1" s="245"/>
      <c r="N1" s="245"/>
      <c r="O1" s="246"/>
      <c r="P1" s="245"/>
      <c r="Q1" s="245"/>
      <c r="R1" s="245"/>
      <c r="S1" s="245"/>
      <c r="T1" s="245"/>
      <c r="U1" s="245"/>
      <c r="V1" s="245"/>
      <c r="W1" s="245"/>
      <c r="X1" s="245"/>
      <c r="Y1" s="245"/>
    </row>
    <row r="2" spans="1:25" ht="15">
      <c r="A2" s="245"/>
      <c r="B2" s="246" t="s">
        <v>109</v>
      </c>
      <c r="C2" s="246" t="s">
        <v>257</v>
      </c>
      <c r="D2" s="246"/>
      <c r="E2" s="245"/>
      <c r="F2" s="245"/>
      <c r="G2" s="245"/>
      <c r="H2" s="245"/>
      <c r="I2" s="245"/>
      <c r="J2" s="245"/>
      <c r="K2" s="245"/>
      <c r="L2" s="245"/>
      <c r="M2" s="245"/>
      <c r="N2" s="245"/>
      <c r="O2" s="246"/>
      <c r="P2" s="245"/>
      <c r="Q2" s="245"/>
      <c r="R2" s="245"/>
      <c r="S2" s="245"/>
      <c r="T2" s="245"/>
      <c r="U2" s="245"/>
      <c r="V2" s="245"/>
      <c r="W2" s="245"/>
      <c r="X2" s="245"/>
      <c r="Y2" s="245"/>
    </row>
    <row r="3" spans="1:25" ht="15">
      <c r="A3" s="245"/>
      <c r="B3" s="246" t="s">
        <v>108</v>
      </c>
      <c r="C3" s="246">
        <v>1965</v>
      </c>
      <c r="D3" s="246">
        <v>2037</v>
      </c>
      <c r="E3" s="245"/>
      <c r="F3" s="245"/>
      <c r="G3" s="245"/>
      <c r="H3" s="245"/>
      <c r="I3" s="245"/>
      <c r="J3" s="245"/>
      <c r="K3" s="245"/>
      <c r="L3" s="245"/>
      <c r="M3" s="245"/>
      <c r="N3" s="245"/>
      <c r="O3" s="246"/>
      <c r="P3" s="245"/>
      <c r="Q3" s="245"/>
      <c r="R3" s="245"/>
      <c r="S3" s="245"/>
      <c r="T3" s="245"/>
      <c r="U3" s="245"/>
      <c r="V3" s="245"/>
      <c r="W3" s="245"/>
      <c r="X3" s="245"/>
      <c r="Y3" s="245"/>
    </row>
    <row r="4" spans="1:25" ht="15">
      <c r="A4" s="245" t="s">
        <v>104</v>
      </c>
      <c r="B4" s="246" t="s">
        <v>103</v>
      </c>
      <c r="C4" s="246" t="s">
        <v>104</v>
      </c>
      <c r="D4" s="246"/>
      <c r="E4" s="245"/>
      <c r="F4" s="245"/>
      <c r="G4" s="245"/>
      <c r="H4" s="245"/>
      <c r="I4" s="245"/>
      <c r="J4" s="245"/>
      <c r="K4" s="245"/>
      <c r="L4" s="245"/>
      <c r="M4" s="245"/>
      <c r="N4" s="245"/>
      <c r="O4" s="246"/>
      <c r="P4" s="245"/>
      <c r="Q4" s="245"/>
      <c r="R4" s="245"/>
      <c r="S4" s="245"/>
      <c r="T4" s="245"/>
      <c r="U4" s="245"/>
      <c r="V4" s="245"/>
      <c r="W4" s="245"/>
      <c r="X4" s="245"/>
      <c r="Y4" s="245"/>
    </row>
    <row r="5" spans="1:25" ht="15">
      <c r="A5" s="245" t="s">
        <v>105</v>
      </c>
      <c r="B5" s="246" t="s">
        <v>98</v>
      </c>
      <c r="C5" s="246" t="s">
        <v>107</v>
      </c>
      <c r="D5" s="246"/>
      <c r="E5" s="245"/>
      <c r="F5" s="245"/>
      <c r="G5" s="245"/>
      <c r="H5" s="245"/>
      <c r="I5" s="245"/>
      <c r="J5" s="245"/>
      <c r="K5" s="245"/>
      <c r="L5" s="245"/>
      <c r="M5" s="245"/>
      <c r="N5" s="245"/>
      <c r="O5" s="246"/>
      <c r="P5" s="245"/>
      <c r="Q5" s="245"/>
      <c r="R5" s="245"/>
      <c r="S5" s="245"/>
      <c r="T5" s="245"/>
      <c r="U5" s="245"/>
      <c r="V5" s="245"/>
      <c r="W5" s="245"/>
      <c r="X5" s="245"/>
      <c r="Y5" s="245"/>
    </row>
    <row r="6" spans="1:25" ht="15">
      <c r="A6" s="245" t="s">
        <v>99</v>
      </c>
      <c r="B6" s="246" t="s">
        <v>110</v>
      </c>
      <c r="C6" s="246" t="s">
        <v>102</v>
      </c>
      <c r="D6" s="246"/>
      <c r="E6" s="245"/>
      <c r="F6" s="245"/>
      <c r="G6" s="245"/>
      <c r="H6" s="245"/>
      <c r="I6" s="245"/>
      <c r="J6" s="245"/>
      <c r="K6" s="245"/>
      <c r="L6" s="245"/>
      <c r="M6" s="245"/>
      <c r="N6" s="245"/>
      <c r="O6" s="246"/>
      <c r="P6" s="245"/>
      <c r="Q6" s="245"/>
      <c r="R6" s="245"/>
      <c r="S6" s="245"/>
      <c r="T6" s="245"/>
      <c r="U6" s="245"/>
      <c r="V6" s="245"/>
      <c r="W6" s="245"/>
      <c r="X6" s="245"/>
      <c r="Y6" s="245"/>
    </row>
    <row r="7" spans="1:25" ht="15">
      <c r="A7" s="245" t="s">
        <v>106</v>
      </c>
      <c r="B7" s="245"/>
      <c r="C7" s="246"/>
      <c r="D7" s="246"/>
      <c r="E7" s="245"/>
      <c r="F7" s="245"/>
      <c r="G7" s="245"/>
      <c r="H7" s="245"/>
      <c r="I7" s="245"/>
      <c r="J7" s="245"/>
      <c r="K7" s="245"/>
      <c r="L7" s="245"/>
      <c r="M7" s="245"/>
      <c r="N7" s="245"/>
      <c r="O7" s="246"/>
      <c r="P7" s="245"/>
      <c r="Q7" s="245"/>
      <c r="R7" s="245"/>
      <c r="S7" s="245"/>
      <c r="T7" s="245"/>
      <c r="U7" s="245"/>
      <c r="V7" s="245"/>
      <c r="W7" s="245"/>
      <c r="X7" s="245"/>
      <c r="Y7" s="245"/>
    </row>
    <row r="8" spans="1:25" ht="15.75" thickBot="1">
      <c r="A8" s="245" t="s">
        <v>107</v>
      </c>
      <c r="B8" s="245"/>
      <c r="C8" s="246"/>
      <c r="D8" s="246" t="s">
        <v>100</v>
      </c>
      <c r="E8" s="245" t="s">
        <v>101</v>
      </c>
      <c r="F8" s="245" t="s">
        <v>258</v>
      </c>
      <c r="G8" s="245" t="s">
        <v>260</v>
      </c>
      <c r="H8" s="245" t="s">
        <v>261</v>
      </c>
      <c r="I8" s="245" t="s">
        <v>262</v>
      </c>
      <c r="J8" s="245" t="s">
        <v>256</v>
      </c>
      <c r="K8" s="245" t="s">
        <v>270</v>
      </c>
      <c r="L8" s="245" t="s">
        <v>263</v>
      </c>
      <c r="M8" s="245"/>
      <c r="N8" s="245"/>
      <c r="O8" s="246"/>
      <c r="P8" s="245"/>
      <c r="Q8" s="245"/>
      <c r="R8" s="245"/>
      <c r="S8" s="245"/>
      <c r="T8" s="245"/>
      <c r="U8" s="245"/>
      <c r="V8" s="245"/>
      <c r="W8" s="245"/>
      <c r="X8" s="245"/>
      <c r="Y8" s="245"/>
    </row>
    <row r="9" spans="1:25" ht="15">
      <c r="A9" s="245"/>
      <c r="B9" s="248"/>
      <c r="C9" s="240">
        <v>0</v>
      </c>
      <c r="D9" s="240">
        <v>1</v>
      </c>
      <c r="E9" s="241">
        <v>2</v>
      </c>
      <c r="F9" s="241">
        <v>3</v>
      </c>
      <c r="G9" s="241">
        <v>4</v>
      </c>
      <c r="H9" s="241">
        <v>5</v>
      </c>
      <c r="I9" s="241">
        <v>6</v>
      </c>
      <c r="J9" s="241">
        <v>7</v>
      </c>
      <c r="K9" s="241">
        <v>8</v>
      </c>
      <c r="L9" s="241">
        <v>9</v>
      </c>
      <c r="M9" s="241"/>
      <c r="N9" s="241"/>
      <c r="O9" s="240"/>
      <c r="P9" s="249"/>
      <c r="Q9" s="249"/>
      <c r="R9" s="250"/>
      <c r="S9" s="250"/>
      <c r="T9" s="249"/>
      <c r="U9" s="249"/>
      <c r="V9" s="249"/>
      <c r="W9" s="249"/>
      <c r="X9" s="249"/>
      <c r="Y9" s="249"/>
    </row>
    <row r="10" spans="1:25" ht="15">
      <c r="A10" s="412">
        <f>B10+543</f>
        <v>2508</v>
      </c>
      <c r="B10" s="413">
        <v>1965</v>
      </c>
      <c r="C10" s="414">
        <v>0</v>
      </c>
      <c r="D10" s="414">
        <v>40</v>
      </c>
      <c r="E10" s="415">
        <v>0</v>
      </c>
      <c r="F10" s="415"/>
      <c r="G10" s="415">
        <v>0</v>
      </c>
      <c r="H10" s="415">
        <v>0</v>
      </c>
      <c r="I10" s="415">
        <v>0</v>
      </c>
      <c r="J10" s="415">
        <v>0</v>
      </c>
      <c r="K10" s="415">
        <v>0</v>
      </c>
      <c r="L10" s="415">
        <f>SUM(D10:K10)</f>
        <v>40</v>
      </c>
      <c r="M10" s="243"/>
      <c r="N10" s="243"/>
      <c r="O10" s="242"/>
      <c r="P10" s="251"/>
      <c r="Q10" s="251"/>
      <c r="R10" s="244"/>
      <c r="S10" s="244"/>
      <c r="T10" s="244"/>
      <c r="U10" s="244"/>
      <c r="V10" s="244"/>
      <c r="W10" s="244"/>
      <c r="X10" s="244"/>
      <c r="Y10" s="244"/>
    </row>
    <row r="11" spans="1:25" ht="15">
      <c r="A11" s="412">
        <f t="shared" ref="A11:A74" si="0">B11+543</f>
        <v>2509</v>
      </c>
      <c r="B11" s="413">
        <v>1966</v>
      </c>
      <c r="C11" s="414">
        <v>0</v>
      </c>
      <c r="D11" s="414">
        <v>40</v>
      </c>
      <c r="E11" s="415">
        <v>0</v>
      </c>
      <c r="F11" s="415"/>
      <c r="G11" s="415">
        <v>0</v>
      </c>
      <c r="H11" s="415">
        <v>0</v>
      </c>
      <c r="I11" s="415">
        <v>0</v>
      </c>
      <c r="J11" s="415">
        <v>0</v>
      </c>
      <c r="K11" s="415">
        <v>0</v>
      </c>
      <c r="L11" s="415">
        <f t="shared" ref="L11:L74" si="1">SUM(D11:K11)</f>
        <v>40</v>
      </c>
      <c r="M11" s="243"/>
      <c r="N11" s="243"/>
      <c r="O11" s="242"/>
      <c r="P11" s="251"/>
      <c r="Q11" s="251"/>
      <c r="R11" s="244"/>
      <c r="S11" s="244"/>
      <c r="T11" s="244"/>
      <c r="U11" s="244"/>
      <c r="V11" s="244"/>
      <c r="W11" s="244"/>
      <c r="X11" s="244"/>
      <c r="Y11" s="244"/>
    </row>
    <row r="12" spans="1:25" ht="15">
      <c r="A12" s="412">
        <f t="shared" si="0"/>
        <v>2510</v>
      </c>
      <c r="B12" s="413">
        <v>1967</v>
      </c>
      <c r="C12" s="414">
        <v>0</v>
      </c>
      <c r="D12" s="414">
        <v>40</v>
      </c>
      <c r="E12" s="415">
        <v>0</v>
      </c>
      <c r="F12" s="415"/>
      <c r="G12" s="415">
        <v>0</v>
      </c>
      <c r="H12" s="415">
        <v>0</v>
      </c>
      <c r="I12" s="415">
        <v>0</v>
      </c>
      <c r="J12" s="415">
        <v>0</v>
      </c>
      <c r="K12" s="415">
        <v>0</v>
      </c>
      <c r="L12" s="415">
        <f t="shared" si="1"/>
        <v>40</v>
      </c>
      <c r="M12" s="243"/>
      <c r="N12" s="243"/>
      <c r="O12" s="242"/>
      <c r="P12" s="251"/>
      <c r="Q12" s="251"/>
      <c r="R12" s="244"/>
      <c r="S12" s="244"/>
      <c r="T12" s="244"/>
      <c r="U12" s="244"/>
      <c r="V12" s="244"/>
      <c r="W12" s="244"/>
      <c r="X12" s="244"/>
      <c r="Y12" s="244"/>
    </row>
    <row r="13" spans="1:25" ht="15">
      <c r="A13" s="412">
        <f t="shared" si="0"/>
        <v>2511</v>
      </c>
      <c r="B13" s="413">
        <v>1968</v>
      </c>
      <c r="C13" s="414">
        <v>0</v>
      </c>
      <c r="D13" s="414">
        <v>65.2</v>
      </c>
      <c r="E13" s="415">
        <v>0</v>
      </c>
      <c r="F13" s="415"/>
      <c r="G13" s="415">
        <v>0</v>
      </c>
      <c r="H13" s="415">
        <v>0</v>
      </c>
      <c r="I13" s="415">
        <v>0</v>
      </c>
      <c r="J13" s="415">
        <v>0</v>
      </c>
      <c r="K13" s="415">
        <v>0</v>
      </c>
      <c r="L13" s="415">
        <f t="shared" si="1"/>
        <v>65.2</v>
      </c>
      <c r="M13" s="243"/>
      <c r="N13" s="243"/>
      <c r="O13" s="242"/>
      <c r="P13" s="251"/>
      <c r="Q13" s="251"/>
      <c r="R13" s="244"/>
      <c r="S13" s="244"/>
      <c r="T13" s="244"/>
      <c r="U13" s="244"/>
      <c r="V13" s="244"/>
      <c r="W13" s="244"/>
      <c r="X13" s="244"/>
      <c r="Y13" s="244"/>
    </row>
    <row r="14" spans="1:25" ht="15">
      <c r="A14" s="412">
        <f t="shared" si="0"/>
        <v>2512</v>
      </c>
      <c r="B14" s="413">
        <v>1969</v>
      </c>
      <c r="C14" s="414">
        <v>0</v>
      </c>
      <c r="D14" s="414">
        <v>65.2</v>
      </c>
      <c r="E14" s="415">
        <v>0</v>
      </c>
      <c r="F14" s="415"/>
      <c r="G14" s="415">
        <v>0</v>
      </c>
      <c r="H14" s="415">
        <v>0</v>
      </c>
      <c r="I14" s="415">
        <v>0</v>
      </c>
      <c r="J14" s="415">
        <v>0</v>
      </c>
      <c r="K14" s="415">
        <v>0</v>
      </c>
      <c r="L14" s="415">
        <f t="shared" si="1"/>
        <v>65.2</v>
      </c>
      <c r="M14" s="243"/>
      <c r="N14" s="243"/>
      <c r="O14" s="242"/>
      <c r="P14" s="251"/>
      <c r="Q14" s="251"/>
      <c r="R14" s="244"/>
      <c r="S14" s="244"/>
      <c r="T14" s="244"/>
      <c r="U14" s="244"/>
      <c r="V14" s="244"/>
      <c r="W14" s="244"/>
      <c r="X14" s="244"/>
      <c r="Y14" s="244"/>
    </row>
    <row r="15" spans="1:25" ht="15">
      <c r="A15" s="412">
        <f t="shared" si="0"/>
        <v>2513</v>
      </c>
      <c r="B15" s="413">
        <v>1970</v>
      </c>
      <c r="C15" s="414">
        <v>0</v>
      </c>
      <c r="D15" s="414">
        <v>65.2</v>
      </c>
      <c r="E15" s="415">
        <v>0</v>
      </c>
      <c r="F15" s="415"/>
      <c r="G15" s="415">
        <v>0</v>
      </c>
      <c r="H15" s="415">
        <v>0</v>
      </c>
      <c r="I15" s="415">
        <v>0</v>
      </c>
      <c r="J15" s="415">
        <v>0</v>
      </c>
      <c r="K15" s="415">
        <v>0</v>
      </c>
      <c r="L15" s="415">
        <f t="shared" si="1"/>
        <v>65.2</v>
      </c>
      <c r="M15" s="243"/>
      <c r="N15" s="243"/>
      <c r="O15" s="242"/>
      <c r="P15" s="251"/>
      <c r="Q15" s="251"/>
      <c r="R15" s="244"/>
      <c r="S15" s="244"/>
      <c r="T15" s="244"/>
      <c r="U15" s="244"/>
      <c r="V15" s="244"/>
      <c r="W15" s="244"/>
      <c r="X15" s="244"/>
      <c r="Y15" s="244"/>
    </row>
    <row r="16" spans="1:25" ht="15">
      <c r="A16" s="412">
        <f t="shared" si="0"/>
        <v>2514</v>
      </c>
      <c r="B16" s="413">
        <v>1971</v>
      </c>
      <c r="C16" s="414">
        <v>0</v>
      </c>
      <c r="D16" s="414">
        <v>65.2</v>
      </c>
      <c r="E16" s="415">
        <v>0</v>
      </c>
      <c r="F16" s="415"/>
      <c r="G16" s="415">
        <v>0</v>
      </c>
      <c r="H16" s="415">
        <v>0</v>
      </c>
      <c r="I16" s="415">
        <v>0</v>
      </c>
      <c r="J16" s="415">
        <v>0</v>
      </c>
      <c r="K16" s="415">
        <v>0</v>
      </c>
      <c r="L16" s="415">
        <f t="shared" si="1"/>
        <v>65.2</v>
      </c>
      <c r="M16" s="243"/>
      <c r="N16" s="243"/>
      <c r="O16" s="242"/>
      <c r="P16" s="251"/>
      <c r="Q16" s="251"/>
      <c r="R16" s="244"/>
      <c r="S16" s="244"/>
      <c r="T16" s="244"/>
      <c r="U16" s="244"/>
      <c r="V16" s="244"/>
      <c r="W16" s="244"/>
      <c r="X16" s="244"/>
      <c r="Y16" s="244"/>
    </row>
    <row r="17" spans="1:25" ht="15">
      <c r="A17" s="412">
        <f t="shared" si="0"/>
        <v>2515</v>
      </c>
      <c r="B17" s="413">
        <v>1972</v>
      </c>
      <c r="C17" s="414">
        <v>0</v>
      </c>
      <c r="D17" s="414">
        <v>65.2</v>
      </c>
      <c r="E17" s="415">
        <v>0</v>
      </c>
      <c r="F17" s="415"/>
      <c r="G17" s="415">
        <v>0</v>
      </c>
      <c r="H17" s="415">
        <v>0</v>
      </c>
      <c r="I17" s="415">
        <v>0</v>
      </c>
      <c r="J17" s="415">
        <v>0</v>
      </c>
      <c r="K17" s="415">
        <v>0</v>
      </c>
      <c r="L17" s="415">
        <f t="shared" si="1"/>
        <v>65.2</v>
      </c>
      <c r="M17" s="243"/>
      <c r="N17" s="243"/>
      <c r="O17" s="242"/>
      <c r="P17" s="251"/>
      <c r="Q17" s="251"/>
      <c r="R17" s="244"/>
      <c r="S17" s="244"/>
      <c r="T17" s="244"/>
      <c r="U17" s="244"/>
      <c r="V17" s="244"/>
      <c r="W17" s="244"/>
      <c r="X17" s="244"/>
      <c r="Y17" s="244"/>
    </row>
    <row r="18" spans="1:25" ht="15">
      <c r="A18" s="412">
        <f t="shared" si="0"/>
        <v>2516</v>
      </c>
      <c r="B18" s="413">
        <v>1973</v>
      </c>
      <c r="C18" s="414">
        <v>0</v>
      </c>
      <c r="D18" s="414">
        <v>65.2</v>
      </c>
      <c r="E18" s="415">
        <v>0</v>
      </c>
      <c r="F18" s="415"/>
      <c r="G18" s="415">
        <v>0</v>
      </c>
      <c r="H18" s="415">
        <v>0</v>
      </c>
      <c r="I18" s="415">
        <v>0</v>
      </c>
      <c r="J18" s="415">
        <v>0</v>
      </c>
      <c r="K18" s="415">
        <v>0</v>
      </c>
      <c r="L18" s="415">
        <f t="shared" si="1"/>
        <v>65.2</v>
      </c>
      <c r="M18" s="243"/>
      <c r="N18" s="243"/>
      <c r="O18" s="242"/>
      <c r="P18" s="251"/>
      <c r="Q18" s="251"/>
      <c r="R18" s="244"/>
      <c r="S18" s="244"/>
      <c r="T18" s="244"/>
      <c r="U18" s="244"/>
      <c r="V18" s="244"/>
      <c r="W18" s="244"/>
      <c r="X18" s="244"/>
      <c r="Y18" s="244"/>
    </row>
    <row r="19" spans="1:25" ht="15">
      <c r="A19" s="412">
        <f t="shared" si="0"/>
        <v>2517</v>
      </c>
      <c r="B19" s="413">
        <v>1974</v>
      </c>
      <c r="C19" s="414">
        <v>0</v>
      </c>
      <c r="D19" s="414">
        <v>84.3245</v>
      </c>
      <c r="E19" s="415">
        <v>0</v>
      </c>
      <c r="F19" s="415"/>
      <c r="G19" s="415">
        <v>0</v>
      </c>
      <c r="H19" s="415">
        <v>0</v>
      </c>
      <c r="I19" s="415">
        <v>0</v>
      </c>
      <c r="J19" s="415">
        <v>0</v>
      </c>
      <c r="K19" s="415">
        <v>0</v>
      </c>
      <c r="L19" s="415">
        <f t="shared" si="1"/>
        <v>84.3245</v>
      </c>
      <c r="M19" s="243"/>
      <c r="N19" s="243"/>
      <c r="O19" s="242"/>
      <c r="P19" s="251"/>
      <c r="Q19" s="251"/>
      <c r="R19" s="244"/>
      <c r="S19" s="244"/>
      <c r="T19" s="244"/>
      <c r="U19" s="244"/>
      <c r="V19" s="244"/>
      <c r="W19" s="244"/>
      <c r="X19" s="244"/>
      <c r="Y19" s="244"/>
    </row>
    <row r="20" spans="1:25" ht="15">
      <c r="A20" s="412">
        <f t="shared" si="0"/>
        <v>2518</v>
      </c>
      <c r="B20" s="413">
        <v>1975</v>
      </c>
      <c r="C20" s="414">
        <v>0</v>
      </c>
      <c r="D20" s="414">
        <v>84.3245</v>
      </c>
      <c r="E20" s="415">
        <v>0</v>
      </c>
      <c r="F20" s="415"/>
      <c r="G20" s="415">
        <v>0</v>
      </c>
      <c r="H20" s="415">
        <v>0</v>
      </c>
      <c r="I20" s="415">
        <v>0</v>
      </c>
      <c r="J20" s="415">
        <v>0</v>
      </c>
      <c r="K20" s="415">
        <v>0</v>
      </c>
      <c r="L20" s="415">
        <f t="shared" si="1"/>
        <v>84.3245</v>
      </c>
      <c r="M20" s="243"/>
      <c r="N20" s="243"/>
      <c r="O20" s="242"/>
      <c r="P20" s="251"/>
      <c r="Q20" s="251"/>
      <c r="R20" s="244"/>
      <c r="S20" s="244"/>
      <c r="T20" s="244"/>
      <c r="U20" s="244"/>
      <c r="V20" s="244"/>
      <c r="W20" s="244"/>
      <c r="X20" s="244"/>
      <c r="Y20" s="244"/>
    </row>
    <row r="21" spans="1:25" ht="15">
      <c r="A21" s="412">
        <f t="shared" si="0"/>
        <v>2519</v>
      </c>
      <c r="B21" s="413">
        <v>1976</v>
      </c>
      <c r="C21" s="414">
        <v>0</v>
      </c>
      <c r="D21" s="414">
        <v>84.3245</v>
      </c>
      <c r="E21" s="415">
        <v>0</v>
      </c>
      <c r="F21" s="415"/>
      <c r="G21" s="415">
        <v>0</v>
      </c>
      <c r="H21" s="415">
        <v>0</v>
      </c>
      <c r="I21" s="415">
        <v>0</v>
      </c>
      <c r="J21" s="415">
        <v>0</v>
      </c>
      <c r="K21" s="415">
        <v>0</v>
      </c>
      <c r="L21" s="415">
        <f t="shared" si="1"/>
        <v>84.3245</v>
      </c>
      <c r="M21" s="243"/>
      <c r="N21" s="243"/>
      <c r="O21" s="242"/>
      <c r="P21" s="251"/>
      <c r="Q21" s="251"/>
      <c r="R21" s="244"/>
      <c r="S21" s="244"/>
      <c r="T21" s="244"/>
      <c r="U21" s="244"/>
      <c r="V21" s="244"/>
      <c r="W21" s="244"/>
      <c r="X21" s="244"/>
      <c r="Y21" s="244"/>
    </row>
    <row r="22" spans="1:25" ht="15">
      <c r="A22" s="412">
        <f t="shared" si="0"/>
        <v>2520</v>
      </c>
      <c r="B22" s="413">
        <v>1977</v>
      </c>
      <c r="C22" s="414">
        <v>0</v>
      </c>
      <c r="D22" s="414">
        <v>84.3245</v>
      </c>
      <c r="E22" s="415">
        <v>0</v>
      </c>
      <c r="F22" s="415"/>
      <c r="G22" s="415">
        <v>0</v>
      </c>
      <c r="H22" s="415">
        <v>0</v>
      </c>
      <c r="I22" s="415">
        <v>0</v>
      </c>
      <c r="J22" s="415">
        <v>0</v>
      </c>
      <c r="K22" s="415">
        <v>0</v>
      </c>
      <c r="L22" s="415">
        <f t="shared" si="1"/>
        <v>84.3245</v>
      </c>
      <c r="M22" s="243"/>
      <c r="N22" s="243"/>
      <c r="O22" s="242"/>
      <c r="P22" s="251"/>
      <c r="Q22" s="251"/>
      <c r="R22" s="244"/>
      <c r="S22" s="244"/>
      <c r="T22" s="244"/>
      <c r="U22" s="244"/>
      <c r="V22" s="244"/>
      <c r="W22" s="244"/>
      <c r="X22" s="244"/>
      <c r="Y22" s="244"/>
    </row>
    <row r="23" spans="1:25" ht="15">
      <c r="A23" s="412">
        <f t="shared" si="0"/>
        <v>2521</v>
      </c>
      <c r="B23" s="413">
        <v>1978</v>
      </c>
      <c r="C23" s="414">
        <v>0</v>
      </c>
      <c r="D23" s="414">
        <v>84.3245</v>
      </c>
      <c r="E23" s="415">
        <v>0</v>
      </c>
      <c r="F23" s="415"/>
      <c r="G23" s="415">
        <v>0</v>
      </c>
      <c r="H23" s="415">
        <v>0</v>
      </c>
      <c r="I23" s="415">
        <v>0</v>
      </c>
      <c r="J23" s="415">
        <v>0</v>
      </c>
      <c r="K23" s="415">
        <v>0</v>
      </c>
      <c r="L23" s="415">
        <f t="shared" si="1"/>
        <v>84.3245</v>
      </c>
      <c r="M23" s="243"/>
      <c r="N23" s="243"/>
      <c r="O23" s="242"/>
      <c r="P23" s="251"/>
      <c r="Q23" s="251"/>
      <c r="R23" s="244"/>
      <c r="S23" s="244"/>
      <c r="T23" s="244"/>
      <c r="U23" s="244"/>
      <c r="V23" s="244"/>
      <c r="W23" s="244"/>
      <c r="X23" s="244"/>
      <c r="Y23" s="244"/>
    </row>
    <row r="24" spans="1:25" ht="15">
      <c r="A24" s="412">
        <f t="shared" si="0"/>
        <v>2522</v>
      </c>
      <c r="B24" s="413">
        <v>1979</v>
      </c>
      <c r="C24" s="414">
        <v>0</v>
      </c>
      <c r="D24" s="414">
        <v>84.3245</v>
      </c>
      <c r="E24" s="415">
        <v>0</v>
      </c>
      <c r="F24" s="415"/>
      <c r="G24" s="415">
        <v>0</v>
      </c>
      <c r="H24" s="415">
        <v>0</v>
      </c>
      <c r="I24" s="415">
        <v>0</v>
      </c>
      <c r="J24" s="415">
        <v>0</v>
      </c>
      <c r="K24" s="415">
        <v>0</v>
      </c>
      <c r="L24" s="415">
        <f t="shared" si="1"/>
        <v>84.3245</v>
      </c>
      <c r="M24" s="243"/>
      <c r="N24" s="243"/>
      <c r="O24" s="242"/>
      <c r="P24" s="251"/>
      <c r="Q24" s="251"/>
      <c r="R24" s="244"/>
      <c r="S24" s="244"/>
      <c r="T24" s="244"/>
      <c r="U24" s="244"/>
      <c r="V24" s="244"/>
      <c r="W24" s="244"/>
      <c r="X24" s="244"/>
      <c r="Y24" s="244"/>
    </row>
    <row r="25" spans="1:25" ht="15">
      <c r="A25" s="412">
        <f t="shared" si="0"/>
        <v>2523</v>
      </c>
      <c r="B25" s="413">
        <v>1980</v>
      </c>
      <c r="C25" s="414">
        <v>0</v>
      </c>
      <c r="D25" s="414">
        <v>444.3245</v>
      </c>
      <c r="E25" s="415">
        <v>0</v>
      </c>
      <c r="F25" s="415"/>
      <c r="G25" s="415">
        <v>0</v>
      </c>
      <c r="H25" s="415">
        <v>0</v>
      </c>
      <c r="I25" s="415">
        <v>0</v>
      </c>
      <c r="J25" s="415">
        <v>0</v>
      </c>
      <c r="K25" s="415">
        <v>0</v>
      </c>
      <c r="L25" s="415">
        <f t="shared" si="1"/>
        <v>444.3245</v>
      </c>
      <c r="M25" s="243"/>
      <c r="N25" s="243"/>
      <c r="O25" s="242"/>
      <c r="P25" s="251"/>
      <c r="Q25" s="251"/>
      <c r="R25" s="244"/>
      <c r="S25" s="244"/>
      <c r="T25" s="244"/>
      <c r="U25" s="244"/>
      <c r="V25" s="244"/>
      <c r="W25" s="244"/>
      <c r="X25" s="244"/>
      <c r="Y25" s="244"/>
    </row>
    <row r="26" spans="1:25" ht="15">
      <c r="A26" s="412">
        <f t="shared" si="0"/>
        <v>2524</v>
      </c>
      <c r="B26" s="413">
        <v>1981</v>
      </c>
      <c r="C26" s="414">
        <v>0</v>
      </c>
      <c r="D26" s="414">
        <v>2644.4245000000001</v>
      </c>
      <c r="E26" s="415">
        <v>0</v>
      </c>
      <c r="F26" s="415"/>
      <c r="G26" s="415">
        <v>0</v>
      </c>
      <c r="H26" s="415">
        <v>0</v>
      </c>
      <c r="I26" s="415">
        <v>0</v>
      </c>
      <c r="J26" s="415">
        <v>0</v>
      </c>
      <c r="K26" s="415">
        <v>0</v>
      </c>
      <c r="L26" s="415">
        <f t="shared" si="1"/>
        <v>2644.4245000000001</v>
      </c>
      <c r="M26" s="243"/>
      <c r="N26" s="243"/>
      <c r="O26" s="242"/>
      <c r="P26" s="251"/>
      <c r="Q26" s="251"/>
      <c r="R26" s="244"/>
      <c r="S26" s="244"/>
      <c r="T26" s="244"/>
      <c r="U26" s="244"/>
      <c r="V26" s="244"/>
      <c r="W26" s="244"/>
      <c r="X26" s="244"/>
      <c r="Y26" s="244"/>
    </row>
    <row r="27" spans="1:25" ht="15">
      <c r="A27" s="412">
        <f t="shared" si="0"/>
        <v>2525</v>
      </c>
      <c r="B27" s="413">
        <v>1982</v>
      </c>
      <c r="C27" s="414">
        <v>0</v>
      </c>
      <c r="D27" s="414">
        <v>3293.9595000000004</v>
      </c>
      <c r="E27" s="415">
        <v>0</v>
      </c>
      <c r="F27" s="415"/>
      <c r="G27" s="415">
        <v>0</v>
      </c>
      <c r="H27" s="415">
        <v>0</v>
      </c>
      <c r="I27" s="415">
        <v>0</v>
      </c>
      <c r="J27" s="415">
        <v>0</v>
      </c>
      <c r="K27" s="415">
        <v>0</v>
      </c>
      <c r="L27" s="415">
        <f t="shared" si="1"/>
        <v>3293.9595000000004</v>
      </c>
      <c r="M27" s="243"/>
      <c r="N27" s="243"/>
      <c r="O27" s="242"/>
      <c r="P27" s="251"/>
      <c r="Q27" s="251"/>
      <c r="R27" s="244"/>
      <c r="S27" s="244"/>
      <c r="T27" s="244"/>
      <c r="U27" s="244"/>
      <c r="V27" s="244"/>
      <c r="W27" s="244"/>
      <c r="X27" s="244"/>
      <c r="Y27" s="244"/>
    </row>
    <row r="28" spans="1:25" ht="15">
      <c r="A28" s="412">
        <f t="shared" si="0"/>
        <v>2526</v>
      </c>
      <c r="B28" s="413">
        <v>1983</v>
      </c>
      <c r="C28" s="414">
        <v>0</v>
      </c>
      <c r="D28" s="414">
        <v>3294.1595000000002</v>
      </c>
      <c r="E28" s="415">
        <v>0</v>
      </c>
      <c r="F28" s="415"/>
      <c r="G28" s="415">
        <v>0</v>
      </c>
      <c r="H28" s="415">
        <v>0</v>
      </c>
      <c r="I28" s="415">
        <v>0</v>
      </c>
      <c r="J28" s="415">
        <v>0</v>
      </c>
      <c r="K28" s="415">
        <v>0</v>
      </c>
      <c r="L28" s="415">
        <f t="shared" si="1"/>
        <v>3294.1595000000002</v>
      </c>
      <c r="M28" s="243"/>
      <c r="N28" s="243"/>
      <c r="O28" s="242"/>
      <c r="P28" s="251"/>
      <c r="Q28" s="251"/>
      <c r="R28" s="244"/>
      <c r="S28" s="244"/>
      <c r="T28" s="244"/>
      <c r="U28" s="244"/>
      <c r="V28" s="244"/>
      <c r="W28" s="244"/>
      <c r="X28" s="244"/>
      <c r="Y28" s="244"/>
    </row>
    <row r="29" spans="1:25" ht="15">
      <c r="A29" s="412">
        <f t="shared" si="0"/>
        <v>2527</v>
      </c>
      <c r="B29" s="413">
        <v>1984</v>
      </c>
      <c r="C29" s="414">
        <v>0</v>
      </c>
      <c r="D29" s="414">
        <v>4682.1990000000005</v>
      </c>
      <c r="E29" s="415">
        <v>0</v>
      </c>
      <c r="F29" s="415"/>
      <c r="G29" s="415">
        <v>0</v>
      </c>
      <c r="H29" s="415">
        <v>0</v>
      </c>
      <c r="I29" s="415">
        <v>0</v>
      </c>
      <c r="J29" s="415">
        <v>0</v>
      </c>
      <c r="K29" s="415">
        <v>0</v>
      </c>
      <c r="L29" s="415">
        <f t="shared" si="1"/>
        <v>4682.1990000000005</v>
      </c>
      <c r="M29" s="243"/>
      <c r="N29" s="243"/>
      <c r="O29" s="242"/>
      <c r="P29" s="251"/>
      <c r="Q29" s="251"/>
      <c r="R29" s="244"/>
      <c r="S29" s="244"/>
      <c r="T29" s="244"/>
      <c r="U29" s="244"/>
      <c r="V29" s="244"/>
      <c r="W29" s="244"/>
      <c r="X29" s="244"/>
      <c r="Y29" s="244"/>
    </row>
    <row r="30" spans="1:25" ht="15">
      <c r="A30" s="412">
        <f t="shared" si="0"/>
        <v>2528</v>
      </c>
      <c r="B30" s="413">
        <v>1985</v>
      </c>
      <c r="C30" s="414">
        <v>0</v>
      </c>
      <c r="D30" s="414">
        <v>5251.1990000000005</v>
      </c>
      <c r="E30" s="415">
        <v>0</v>
      </c>
      <c r="F30" s="415"/>
      <c r="G30" s="415">
        <v>0</v>
      </c>
      <c r="H30" s="415">
        <v>0</v>
      </c>
      <c r="I30" s="415">
        <v>0</v>
      </c>
      <c r="J30" s="415">
        <v>0</v>
      </c>
      <c r="K30" s="415">
        <v>0</v>
      </c>
      <c r="L30" s="415">
        <f t="shared" si="1"/>
        <v>5251.1990000000005</v>
      </c>
      <c r="M30" s="243"/>
      <c r="N30" s="243"/>
      <c r="O30" s="242"/>
      <c r="P30" s="251"/>
      <c r="Q30" s="251"/>
      <c r="R30" s="244"/>
      <c r="S30" s="244"/>
      <c r="T30" s="244"/>
      <c r="U30" s="244"/>
      <c r="V30" s="244"/>
      <c r="W30" s="244"/>
      <c r="X30" s="244"/>
      <c r="Y30" s="244"/>
    </row>
    <row r="31" spans="1:25" ht="15">
      <c r="A31" s="412">
        <f t="shared" si="0"/>
        <v>2529</v>
      </c>
      <c r="B31" s="413">
        <v>1986</v>
      </c>
      <c r="C31" s="414">
        <v>0</v>
      </c>
      <c r="D31" s="414">
        <v>5491.1990000000005</v>
      </c>
      <c r="E31" s="415">
        <v>0</v>
      </c>
      <c r="F31" s="415"/>
      <c r="G31" s="415">
        <v>0</v>
      </c>
      <c r="H31" s="415">
        <v>0</v>
      </c>
      <c r="I31" s="415">
        <v>0</v>
      </c>
      <c r="J31" s="415">
        <v>0</v>
      </c>
      <c r="K31" s="415">
        <v>0</v>
      </c>
      <c r="L31" s="415">
        <f t="shared" si="1"/>
        <v>5491.1990000000005</v>
      </c>
      <c r="M31" s="243"/>
      <c r="N31" s="243"/>
      <c r="O31" s="242"/>
      <c r="P31" s="251"/>
      <c r="Q31" s="251"/>
      <c r="R31" s="244"/>
      <c r="S31" s="244"/>
      <c r="T31" s="244"/>
      <c r="U31" s="244"/>
      <c r="V31" s="244"/>
      <c r="W31" s="244"/>
      <c r="X31" s="244"/>
      <c r="Y31" s="244"/>
    </row>
    <row r="32" spans="1:25" ht="15">
      <c r="A32" s="412">
        <f t="shared" si="0"/>
        <v>2530</v>
      </c>
      <c r="B32" s="413">
        <v>1987</v>
      </c>
      <c r="C32" s="414">
        <v>0</v>
      </c>
      <c r="D32" s="414">
        <v>5491.2990000000009</v>
      </c>
      <c r="E32" s="415">
        <v>0</v>
      </c>
      <c r="F32" s="415"/>
      <c r="G32" s="415">
        <v>0</v>
      </c>
      <c r="H32" s="415">
        <v>0</v>
      </c>
      <c r="I32" s="415">
        <v>0</v>
      </c>
      <c r="J32" s="415">
        <v>0</v>
      </c>
      <c r="K32" s="415">
        <v>0</v>
      </c>
      <c r="L32" s="415">
        <f t="shared" si="1"/>
        <v>5491.2990000000009</v>
      </c>
      <c r="M32" s="243"/>
      <c r="N32" s="243"/>
      <c r="O32" s="242"/>
      <c r="P32" s="251"/>
      <c r="Q32" s="251"/>
      <c r="R32" s="244"/>
      <c r="S32" s="244"/>
      <c r="T32" s="244"/>
      <c r="U32" s="244"/>
      <c r="V32" s="244"/>
      <c r="W32" s="244"/>
      <c r="X32" s="244"/>
      <c r="Y32" s="244"/>
    </row>
    <row r="33" spans="1:25" ht="15">
      <c r="A33" s="412">
        <f t="shared" si="0"/>
        <v>2531</v>
      </c>
      <c r="B33" s="413">
        <v>1988</v>
      </c>
      <c r="C33" s="414">
        <v>0</v>
      </c>
      <c r="D33" s="414">
        <v>5491.2990000000009</v>
      </c>
      <c r="E33" s="415">
        <v>0</v>
      </c>
      <c r="F33" s="415"/>
      <c r="G33" s="415">
        <v>0</v>
      </c>
      <c r="H33" s="415">
        <v>0</v>
      </c>
      <c r="I33" s="415">
        <v>0</v>
      </c>
      <c r="J33" s="415">
        <v>0</v>
      </c>
      <c r="K33" s="415">
        <v>0</v>
      </c>
      <c r="L33" s="415">
        <f t="shared" si="1"/>
        <v>5491.2990000000009</v>
      </c>
      <c r="M33" s="243"/>
      <c r="N33" s="243"/>
      <c r="O33" s="242"/>
      <c r="P33" s="251"/>
      <c r="Q33" s="251"/>
      <c r="R33" s="244"/>
      <c r="S33" s="244"/>
      <c r="T33" s="244"/>
      <c r="U33" s="244"/>
      <c r="V33" s="244"/>
      <c r="W33" s="244"/>
      <c r="X33" s="244"/>
      <c r="Y33" s="244"/>
    </row>
    <row r="34" spans="1:25" ht="15">
      <c r="A34" s="412">
        <f t="shared" si="0"/>
        <v>2532</v>
      </c>
      <c r="B34" s="413">
        <v>1989</v>
      </c>
      <c r="C34" s="414">
        <v>0</v>
      </c>
      <c r="D34" s="414">
        <v>5491.5990000000011</v>
      </c>
      <c r="E34" s="415">
        <v>140.1</v>
      </c>
      <c r="F34" s="415"/>
      <c r="G34" s="415">
        <v>0</v>
      </c>
      <c r="H34" s="415">
        <v>0</v>
      </c>
      <c r="I34" s="415">
        <v>0</v>
      </c>
      <c r="J34" s="415">
        <v>0</v>
      </c>
      <c r="K34" s="415">
        <v>0</v>
      </c>
      <c r="L34" s="415">
        <f t="shared" si="1"/>
        <v>5631.6990000000014</v>
      </c>
      <c r="M34" s="243"/>
      <c r="N34" s="243"/>
      <c r="O34" s="242"/>
      <c r="P34" s="251"/>
      <c r="Q34" s="251"/>
      <c r="R34" s="244"/>
      <c r="S34" s="244"/>
      <c r="T34" s="244"/>
      <c r="U34" s="244"/>
      <c r="V34" s="244"/>
      <c r="W34" s="244"/>
      <c r="X34" s="244"/>
      <c r="Y34" s="244"/>
    </row>
    <row r="35" spans="1:25" ht="15">
      <c r="A35" s="412">
        <f t="shared" si="0"/>
        <v>2533</v>
      </c>
      <c r="B35" s="413">
        <v>1990</v>
      </c>
      <c r="C35" s="414">
        <v>0</v>
      </c>
      <c r="D35" s="414">
        <v>5851.7993500000011</v>
      </c>
      <c r="E35" s="415">
        <v>140.1</v>
      </c>
      <c r="F35" s="415"/>
      <c r="G35" s="415">
        <v>0</v>
      </c>
      <c r="H35" s="415">
        <v>0</v>
      </c>
      <c r="I35" s="415">
        <v>0</v>
      </c>
      <c r="J35" s="415">
        <v>0</v>
      </c>
      <c r="K35" s="415">
        <v>0</v>
      </c>
      <c r="L35" s="415">
        <f t="shared" si="1"/>
        <v>5991.8993500000015</v>
      </c>
      <c r="M35" s="243"/>
      <c r="N35" s="243"/>
      <c r="O35" s="242"/>
      <c r="P35" s="251"/>
      <c r="Q35" s="251"/>
      <c r="R35" s="244"/>
      <c r="S35" s="244"/>
      <c r="T35" s="244"/>
      <c r="U35" s="244"/>
      <c r="V35" s="244"/>
      <c r="W35" s="244"/>
      <c r="X35" s="244"/>
      <c r="Y35" s="244"/>
    </row>
    <row r="36" spans="1:25" ht="15">
      <c r="A36" s="412">
        <f t="shared" si="0"/>
        <v>2534</v>
      </c>
      <c r="B36" s="413">
        <v>1991</v>
      </c>
      <c r="C36" s="414">
        <v>0</v>
      </c>
      <c r="D36" s="414">
        <v>5851.7993500000011</v>
      </c>
      <c r="E36" s="415">
        <v>140.1</v>
      </c>
      <c r="F36" s="415"/>
      <c r="G36" s="415">
        <v>0</v>
      </c>
      <c r="H36" s="415">
        <v>0</v>
      </c>
      <c r="I36" s="415">
        <v>0</v>
      </c>
      <c r="J36" s="415">
        <v>0</v>
      </c>
      <c r="K36" s="415">
        <v>0</v>
      </c>
      <c r="L36" s="415">
        <f t="shared" si="1"/>
        <v>5991.8993500000015</v>
      </c>
      <c r="M36" s="243"/>
      <c r="N36" s="243"/>
      <c r="O36" s="242"/>
      <c r="P36" s="251"/>
      <c r="Q36" s="251"/>
      <c r="R36" s="244"/>
      <c r="S36" s="244"/>
      <c r="T36" s="244"/>
      <c r="U36" s="244"/>
      <c r="V36" s="244"/>
      <c r="W36" s="244"/>
      <c r="X36" s="244"/>
      <c r="Y36" s="244"/>
    </row>
    <row r="37" spans="1:25" ht="15">
      <c r="A37" s="412">
        <f t="shared" si="0"/>
        <v>2535</v>
      </c>
      <c r="B37" s="413">
        <v>1992</v>
      </c>
      <c r="C37" s="414">
        <v>0</v>
      </c>
      <c r="D37" s="414">
        <v>7956.7993500000011</v>
      </c>
      <c r="E37" s="415">
        <v>1012.22</v>
      </c>
      <c r="F37" s="415"/>
      <c r="G37" s="415">
        <v>0</v>
      </c>
      <c r="H37" s="415">
        <v>0</v>
      </c>
      <c r="I37" s="415">
        <v>0</v>
      </c>
      <c r="J37" s="415">
        <v>0</v>
      </c>
      <c r="K37" s="415">
        <v>0</v>
      </c>
      <c r="L37" s="415">
        <f t="shared" si="1"/>
        <v>8969.0193500000005</v>
      </c>
      <c r="M37" s="243"/>
      <c r="N37" s="243"/>
      <c r="O37" s="242"/>
      <c r="P37" s="251"/>
      <c r="Q37" s="251"/>
      <c r="R37" s="244"/>
      <c r="S37" s="244"/>
      <c r="T37" s="244"/>
      <c r="U37" s="244"/>
      <c r="V37" s="244"/>
      <c r="W37" s="244"/>
      <c r="X37" s="244"/>
      <c r="Y37" s="244"/>
    </row>
    <row r="38" spans="1:25" ht="15">
      <c r="A38" s="412">
        <f t="shared" si="0"/>
        <v>2536</v>
      </c>
      <c r="B38" s="413">
        <v>1993</v>
      </c>
      <c r="C38" s="414">
        <v>0</v>
      </c>
      <c r="D38" s="414">
        <v>7956.8133500000013</v>
      </c>
      <c r="E38" s="415">
        <v>1315.09</v>
      </c>
      <c r="F38" s="415"/>
      <c r="G38" s="415">
        <v>0</v>
      </c>
      <c r="H38" s="415">
        <v>0</v>
      </c>
      <c r="I38" s="415">
        <v>0</v>
      </c>
      <c r="J38" s="415">
        <v>0</v>
      </c>
      <c r="K38" s="415">
        <v>0</v>
      </c>
      <c r="L38" s="415">
        <f t="shared" si="1"/>
        <v>9271.9033500000005</v>
      </c>
      <c r="M38" s="243"/>
      <c r="N38" s="243"/>
      <c r="O38" s="242"/>
      <c r="P38" s="251"/>
      <c r="Q38" s="251"/>
      <c r="R38" s="244"/>
      <c r="S38" s="244"/>
      <c r="T38" s="244"/>
      <c r="U38" s="244"/>
      <c r="V38" s="244"/>
      <c r="W38" s="244"/>
      <c r="X38" s="244"/>
      <c r="Y38" s="244"/>
    </row>
    <row r="39" spans="1:25" ht="15">
      <c r="A39" s="412">
        <f t="shared" si="0"/>
        <v>2537</v>
      </c>
      <c r="B39" s="413">
        <v>1994</v>
      </c>
      <c r="C39" s="414">
        <v>0</v>
      </c>
      <c r="D39" s="414">
        <v>9300.21335</v>
      </c>
      <c r="E39" s="415">
        <v>1315.09</v>
      </c>
      <c r="F39" s="415"/>
      <c r="G39" s="415">
        <v>0</v>
      </c>
      <c r="H39" s="415">
        <v>0</v>
      </c>
      <c r="I39" s="415">
        <v>45</v>
      </c>
      <c r="J39" s="415">
        <v>0</v>
      </c>
      <c r="K39" s="415">
        <v>0</v>
      </c>
      <c r="L39" s="415">
        <f t="shared" si="1"/>
        <v>10660.30335</v>
      </c>
      <c r="M39" s="243"/>
      <c r="N39" s="243"/>
      <c r="O39" s="242"/>
      <c r="P39" s="251"/>
      <c r="Q39" s="251"/>
      <c r="R39" s="244"/>
      <c r="S39" s="244"/>
      <c r="T39" s="244"/>
      <c r="U39" s="244"/>
      <c r="V39" s="244"/>
      <c r="W39" s="244"/>
      <c r="X39" s="244"/>
      <c r="Y39" s="244"/>
    </row>
    <row r="40" spans="1:25" ht="15">
      <c r="A40" s="412">
        <f t="shared" si="0"/>
        <v>2538</v>
      </c>
      <c r="B40" s="413">
        <v>1995</v>
      </c>
      <c r="C40" s="414">
        <v>0</v>
      </c>
      <c r="D40" s="414">
        <v>11420.21335</v>
      </c>
      <c r="E40" s="415">
        <v>1993.09</v>
      </c>
      <c r="F40" s="415"/>
      <c r="G40" s="415">
        <v>0</v>
      </c>
      <c r="H40" s="415">
        <v>0</v>
      </c>
      <c r="I40" s="415">
        <v>53</v>
      </c>
      <c r="J40" s="415">
        <v>0</v>
      </c>
      <c r="K40" s="415">
        <v>0</v>
      </c>
      <c r="L40" s="415">
        <f t="shared" si="1"/>
        <v>13466.30335</v>
      </c>
      <c r="M40" s="243"/>
      <c r="N40" s="243"/>
      <c r="O40" s="242"/>
      <c r="P40" s="251"/>
      <c r="Q40" s="251"/>
      <c r="R40" s="244"/>
      <c r="S40" s="244"/>
      <c r="T40" s="244"/>
      <c r="U40" s="244"/>
      <c r="V40" s="244"/>
      <c r="W40" s="244"/>
      <c r="X40" s="244"/>
      <c r="Y40" s="244"/>
    </row>
    <row r="41" spans="1:25" ht="15">
      <c r="A41" s="412">
        <f t="shared" si="0"/>
        <v>2539</v>
      </c>
      <c r="B41" s="413">
        <v>1996</v>
      </c>
      <c r="C41" s="414">
        <v>0</v>
      </c>
      <c r="D41" s="414">
        <v>11591.21335</v>
      </c>
      <c r="E41" s="415">
        <v>1993.09</v>
      </c>
      <c r="F41" s="415"/>
      <c r="G41" s="415">
        <v>0</v>
      </c>
      <c r="H41" s="415">
        <v>180</v>
      </c>
      <c r="I41" s="415">
        <v>53</v>
      </c>
      <c r="J41" s="415">
        <v>0</v>
      </c>
      <c r="K41" s="415">
        <v>0</v>
      </c>
      <c r="L41" s="415">
        <f t="shared" si="1"/>
        <v>13817.30335</v>
      </c>
      <c r="M41" s="243"/>
      <c r="N41" s="243"/>
      <c r="O41" s="242"/>
      <c r="P41" s="251"/>
      <c r="Q41" s="251"/>
      <c r="R41" s="244"/>
      <c r="S41" s="244"/>
      <c r="T41" s="244"/>
      <c r="U41" s="244"/>
      <c r="V41" s="244"/>
      <c r="W41" s="244"/>
      <c r="X41" s="244"/>
      <c r="Y41" s="244"/>
    </row>
    <row r="42" spans="1:25" ht="15">
      <c r="A42" s="412">
        <f t="shared" si="0"/>
        <v>2540</v>
      </c>
      <c r="B42" s="413">
        <v>1997</v>
      </c>
      <c r="C42" s="414">
        <v>0</v>
      </c>
      <c r="D42" s="414">
        <v>12815.21335</v>
      </c>
      <c r="E42" s="415">
        <v>1993.09</v>
      </c>
      <c r="F42" s="415"/>
      <c r="G42" s="415">
        <v>0</v>
      </c>
      <c r="H42" s="415">
        <v>221.5</v>
      </c>
      <c r="I42" s="415">
        <v>61</v>
      </c>
      <c r="J42" s="415">
        <v>0</v>
      </c>
      <c r="K42" s="415">
        <v>0</v>
      </c>
      <c r="L42" s="415">
        <f t="shared" si="1"/>
        <v>15090.80335</v>
      </c>
      <c r="M42" s="243"/>
      <c r="N42" s="243"/>
      <c r="O42" s="242"/>
      <c r="P42" s="251"/>
      <c r="Q42" s="251"/>
      <c r="R42" s="244"/>
      <c r="S42" s="244"/>
      <c r="T42" s="244"/>
      <c r="U42" s="244"/>
      <c r="V42" s="244"/>
      <c r="W42" s="244"/>
      <c r="X42" s="244"/>
      <c r="Y42" s="244"/>
    </row>
    <row r="43" spans="1:25" ht="15">
      <c r="A43" s="412">
        <f t="shared" si="0"/>
        <v>2541</v>
      </c>
      <c r="B43" s="413">
        <v>1998</v>
      </c>
      <c r="C43" s="414">
        <v>0</v>
      </c>
      <c r="D43" s="414">
        <v>13501.21335</v>
      </c>
      <c r="E43" s="415">
        <v>1993.09</v>
      </c>
      <c r="F43" s="415"/>
      <c r="G43" s="415">
        <v>214</v>
      </c>
      <c r="H43" s="415">
        <v>557</v>
      </c>
      <c r="I43" s="415">
        <v>61</v>
      </c>
      <c r="J43" s="415">
        <v>0</v>
      </c>
      <c r="K43" s="415">
        <v>0</v>
      </c>
      <c r="L43" s="415">
        <f t="shared" si="1"/>
        <v>16326.30335</v>
      </c>
      <c r="M43" s="243"/>
      <c r="N43" s="243"/>
      <c r="O43" s="242"/>
      <c r="P43" s="251"/>
      <c r="Q43" s="251"/>
      <c r="R43" s="244"/>
      <c r="S43" s="244"/>
      <c r="T43" s="244"/>
      <c r="U43" s="244"/>
      <c r="V43" s="244"/>
      <c r="W43" s="244"/>
      <c r="X43" s="244"/>
      <c r="Y43" s="244"/>
    </row>
    <row r="44" spans="1:25" ht="15">
      <c r="A44" s="412">
        <f t="shared" si="0"/>
        <v>2542</v>
      </c>
      <c r="B44" s="413">
        <v>1999</v>
      </c>
      <c r="C44" s="414">
        <v>0</v>
      </c>
      <c r="D44" s="414">
        <v>13501.21335</v>
      </c>
      <c r="E44" s="415">
        <v>1993.09</v>
      </c>
      <c r="F44" s="415"/>
      <c r="G44" s="415">
        <v>340</v>
      </c>
      <c r="H44" s="415">
        <v>1356</v>
      </c>
      <c r="I44" s="415">
        <v>61</v>
      </c>
      <c r="J44" s="415">
        <v>0</v>
      </c>
      <c r="K44" s="415">
        <v>0</v>
      </c>
      <c r="L44" s="415">
        <f t="shared" si="1"/>
        <v>17251.303350000002</v>
      </c>
      <c r="M44" s="243"/>
      <c r="N44" s="243"/>
      <c r="O44" s="242"/>
      <c r="P44" s="251"/>
      <c r="Q44" s="251"/>
      <c r="R44" s="244"/>
      <c r="S44" s="244"/>
      <c r="T44" s="244"/>
      <c r="U44" s="244"/>
      <c r="V44" s="244"/>
      <c r="W44" s="244"/>
      <c r="X44" s="244"/>
      <c r="Y44" s="244"/>
    </row>
    <row r="45" spans="1:25" ht="15">
      <c r="A45" s="412">
        <f t="shared" si="0"/>
        <v>2543</v>
      </c>
      <c r="B45" s="413">
        <v>2000</v>
      </c>
      <c r="C45" s="414">
        <v>0</v>
      </c>
      <c r="D45" s="414">
        <v>13501.21335</v>
      </c>
      <c r="E45" s="415">
        <v>4833.09</v>
      </c>
      <c r="F45" s="415"/>
      <c r="G45" s="415">
        <v>340</v>
      </c>
      <c r="H45" s="415">
        <v>1626</v>
      </c>
      <c r="I45" s="415">
        <v>68</v>
      </c>
      <c r="J45" s="415">
        <v>0</v>
      </c>
      <c r="K45" s="415">
        <v>0</v>
      </c>
      <c r="L45" s="415">
        <f t="shared" si="1"/>
        <v>20368.303350000002</v>
      </c>
      <c r="M45" s="243"/>
      <c r="N45" s="243"/>
      <c r="O45" s="242"/>
      <c r="P45" s="251"/>
      <c r="Q45" s="251"/>
      <c r="R45" s="244"/>
      <c r="S45" s="244"/>
      <c r="T45" s="244"/>
      <c r="U45" s="244"/>
      <c r="V45" s="244"/>
      <c r="W45" s="244"/>
      <c r="X45" s="244"/>
      <c r="Y45" s="244"/>
    </row>
    <row r="46" spans="1:25" ht="15">
      <c r="A46" s="412">
        <f t="shared" si="0"/>
        <v>2544</v>
      </c>
      <c r="B46" s="413">
        <v>2001</v>
      </c>
      <c r="C46" s="414">
        <v>0</v>
      </c>
      <c r="D46" s="414">
        <v>13735.21335</v>
      </c>
      <c r="E46" s="415">
        <v>4833.09</v>
      </c>
      <c r="F46" s="415"/>
      <c r="G46" s="415">
        <v>340</v>
      </c>
      <c r="H46" s="415">
        <v>1781</v>
      </c>
      <c r="I46" s="415">
        <v>68</v>
      </c>
      <c r="J46" s="415">
        <v>0</v>
      </c>
      <c r="K46" s="415">
        <v>0</v>
      </c>
      <c r="L46" s="415">
        <f t="shared" si="1"/>
        <v>20757.303350000002</v>
      </c>
      <c r="M46" s="243"/>
      <c r="N46" s="243"/>
      <c r="O46" s="242"/>
      <c r="P46" s="251"/>
      <c r="Q46" s="251"/>
      <c r="R46" s="244"/>
      <c r="S46" s="244"/>
      <c r="T46" s="244"/>
      <c r="U46" s="244"/>
      <c r="V46" s="244"/>
      <c r="W46" s="244"/>
      <c r="X46" s="244"/>
      <c r="Y46" s="244"/>
    </row>
    <row r="47" spans="1:25" ht="15">
      <c r="A47" s="412">
        <f t="shared" si="0"/>
        <v>2545</v>
      </c>
      <c r="B47" s="413">
        <v>2002</v>
      </c>
      <c r="C47" s="414">
        <v>0</v>
      </c>
      <c r="D47" s="414">
        <v>13735.21335</v>
      </c>
      <c r="E47" s="415">
        <v>6874.09</v>
      </c>
      <c r="F47" s="415"/>
      <c r="G47" s="415">
        <v>640</v>
      </c>
      <c r="H47" s="415">
        <v>1781</v>
      </c>
      <c r="I47" s="415">
        <v>76</v>
      </c>
      <c r="J47" s="415">
        <v>0</v>
      </c>
      <c r="K47" s="415">
        <v>0</v>
      </c>
      <c r="L47" s="415">
        <f t="shared" si="1"/>
        <v>23106.303350000002</v>
      </c>
      <c r="M47" s="243"/>
      <c r="N47" s="243"/>
      <c r="O47" s="242"/>
      <c r="P47" s="251"/>
      <c r="Q47" s="251"/>
      <c r="R47" s="244"/>
      <c r="S47" s="244"/>
      <c r="T47" s="244"/>
      <c r="U47" s="244"/>
      <c r="V47" s="244"/>
      <c r="W47" s="244"/>
      <c r="X47" s="244"/>
      <c r="Y47" s="244"/>
    </row>
    <row r="48" spans="1:25" ht="15">
      <c r="A48" s="412">
        <f t="shared" si="0"/>
        <v>2546</v>
      </c>
      <c r="B48" s="413">
        <v>2003</v>
      </c>
      <c r="C48" s="414">
        <v>0</v>
      </c>
      <c r="D48" s="414">
        <v>13735.21335</v>
      </c>
      <c r="E48" s="415">
        <v>7937.09</v>
      </c>
      <c r="F48" s="415"/>
      <c r="G48" s="415">
        <v>640</v>
      </c>
      <c r="H48" s="415">
        <v>1924.8</v>
      </c>
      <c r="I48" s="415">
        <v>114</v>
      </c>
      <c r="J48" s="415">
        <v>0</v>
      </c>
      <c r="K48" s="415">
        <v>0</v>
      </c>
      <c r="L48" s="415">
        <f t="shared" si="1"/>
        <v>24351.103350000001</v>
      </c>
      <c r="M48" s="243"/>
      <c r="N48" s="243"/>
      <c r="O48" s="242"/>
      <c r="P48" s="251"/>
      <c r="Q48" s="251"/>
      <c r="R48" s="244"/>
      <c r="S48" s="244"/>
      <c r="T48" s="244"/>
      <c r="U48" s="244"/>
      <c r="V48" s="244"/>
      <c r="W48" s="244"/>
      <c r="X48" s="244"/>
      <c r="Y48" s="244"/>
    </row>
    <row r="49" spans="1:28" ht="15">
      <c r="A49" s="412">
        <f t="shared" si="0"/>
        <v>2547</v>
      </c>
      <c r="B49" s="413">
        <v>2004</v>
      </c>
      <c r="C49" s="414">
        <v>0</v>
      </c>
      <c r="D49" s="414">
        <v>14550.71335</v>
      </c>
      <c r="E49" s="415">
        <v>7937.09</v>
      </c>
      <c r="F49" s="415"/>
      <c r="G49" s="415">
        <v>640</v>
      </c>
      <c r="H49" s="415">
        <v>1980.8</v>
      </c>
      <c r="I49" s="415">
        <v>120</v>
      </c>
      <c r="J49" s="415">
        <v>0</v>
      </c>
      <c r="K49" s="415">
        <v>0</v>
      </c>
      <c r="L49" s="415">
        <f t="shared" si="1"/>
        <v>25228.603350000001</v>
      </c>
      <c r="M49" s="243"/>
      <c r="N49" s="243"/>
      <c r="O49" s="242"/>
      <c r="P49" s="251"/>
      <c r="Q49" s="251"/>
      <c r="R49" s="244"/>
      <c r="S49" s="244"/>
      <c r="T49" s="244"/>
      <c r="U49" s="244"/>
      <c r="V49" s="244"/>
      <c r="W49" s="244"/>
      <c r="X49" s="244"/>
      <c r="Y49" s="244"/>
    </row>
    <row r="50" spans="1:28" ht="15">
      <c r="A50" s="412">
        <f t="shared" si="0"/>
        <v>2548</v>
      </c>
      <c r="B50" s="413">
        <v>2005</v>
      </c>
      <c r="C50" s="414">
        <v>0</v>
      </c>
      <c r="D50" s="414">
        <v>14550.71335</v>
      </c>
      <c r="E50" s="415">
        <v>7937.09</v>
      </c>
      <c r="F50" s="415"/>
      <c r="G50" s="415">
        <v>640</v>
      </c>
      <c r="H50" s="415">
        <v>2000.8</v>
      </c>
      <c r="I50" s="415">
        <v>120</v>
      </c>
      <c r="J50" s="415">
        <v>0</v>
      </c>
      <c r="K50" s="415">
        <v>0</v>
      </c>
      <c r="L50" s="415">
        <f t="shared" si="1"/>
        <v>25248.603350000001</v>
      </c>
      <c r="M50" s="243"/>
      <c r="N50" s="243"/>
      <c r="O50" s="242"/>
      <c r="P50" s="251"/>
      <c r="Q50" s="251"/>
      <c r="R50" s="244"/>
      <c r="S50" s="244"/>
      <c r="T50" s="244"/>
      <c r="U50" s="244"/>
      <c r="V50" s="244"/>
      <c r="W50" s="244"/>
      <c r="X50" s="244"/>
      <c r="Y50" s="244"/>
    </row>
    <row r="51" spans="1:28" ht="15">
      <c r="A51" s="412">
        <f t="shared" si="0"/>
        <v>2549</v>
      </c>
      <c r="B51" s="413">
        <v>2006</v>
      </c>
      <c r="C51" s="414">
        <v>0</v>
      </c>
      <c r="D51" s="414">
        <v>14550.71335</v>
      </c>
      <c r="E51" s="415">
        <v>8610.34</v>
      </c>
      <c r="F51" s="415"/>
      <c r="G51" s="415">
        <v>640</v>
      </c>
      <c r="H51" s="415">
        <v>2047.5</v>
      </c>
      <c r="I51" s="415">
        <v>182</v>
      </c>
      <c r="J51" s="415">
        <v>0</v>
      </c>
      <c r="K51" s="415">
        <v>0</v>
      </c>
      <c r="L51" s="415">
        <f t="shared" si="1"/>
        <v>26030.553350000002</v>
      </c>
      <c r="M51" s="243"/>
      <c r="N51" s="243"/>
      <c r="O51" s="242"/>
      <c r="P51" s="251"/>
      <c r="Q51" s="251"/>
      <c r="R51" s="244"/>
      <c r="S51" s="244"/>
      <c r="T51" s="244"/>
      <c r="U51" s="244"/>
      <c r="V51" s="244"/>
      <c r="W51" s="244"/>
      <c r="X51" s="244"/>
      <c r="Y51" s="244"/>
    </row>
    <row r="52" spans="1:28" ht="15">
      <c r="A52" s="412">
        <f t="shared" si="0"/>
        <v>2550</v>
      </c>
      <c r="B52" s="413">
        <v>2007</v>
      </c>
      <c r="C52" s="414">
        <v>0</v>
      </c>
      <c r="D52" s="414">
        <v>14550.71335</v>
      </c>
      <c r="E52" s="415">
        <v>10017.59</v>
      </c>
      <c r="F52" s="415"/>
      <c r="G52" s="415">
        <v>640</v>
      </c>
      <c r="H52" s="415">
        <v>2064.3000000000002</v>
      </c>
      <c r="I52" s="415">
        <v>183.72300000000001</v>
      </c>
      <c r="J52" s="415">
        <v>0</v>
      </c>
      <c r="K52" s="415">
        <v>0</v>
      </c>
      <c r="L52" s="415">
        <f t="shared" si="1"/>
        <v>27456.326350000003</v>
      </c>
      <c r="M52" s="243"/>
      <c r="N52" s="252"/>
      <c r="O52" s="253" t="s">
        <v>111</v>
      </c>
      <c r="P52" s="254" t="s">
        <v>114</v>
      </c>
      <c r="Q52" s="254"/>
      <c r="R52" s="244"/>
      <c r="S52" s="252"/>
      <c r="T52" s="253" t="s">
        <v>111</v>
      </c>
      <c r="U52" s="254" t="s">
        <v>114</v>
      </c>
      <c r="V52" s="254"/>
      <c r="W52" s="244"/>
      <c r="X52" s="244"/>
      <c r="Y52" s="244"/>
    </row>
    <row r="53" spans="1:28" ht="15">
      <c r="A53" s="412">
        <f t="shared" si="0"/>
        <v>2551</v>
      </c>
      <c r="B53" s="413">
        <v>2008</v>
      </c>
      <c r="C53" s="414">
        <v>0</v>
      </c>
      <c r="D53" s="414">
        <v>14623.71335</v>
      </c>
      <c r="E53" s="415">
        <v>12151.59</v>
      </c>
      <c r="F53" s="415"/>
      <c r="G53" s="415">
        <v>640</v>
      </c>
      <c r="H53" s="415">
        <v>2064.3000000000002</v>
      </c>
      <c r="I53" s="415">
        <v>183.72300000000001</v>
      </c>
      <c r="J53" s="415">
        <v>0</v>
      </c>
      <c r="K53" s="415">
        <v>0</v>
      </c>
      <c r="L53" s="415">
        <f t="shared" si="1"/>
        <v>29663.326350000003</v>
      </c>
      <c r="M53" s="243"/>
      <c r="N53" s="255"/>
      <c r="O53" s="256" t="s">
        <v>112</v>
      </c>
      <c r="P53" s="256" t="s">
        <v>112</v>
      </c>
      <c r="Q53" s="257" t="s">
        <v>271</v>
      </c>
      <c r="R53" s="244"/>
      <c r="S53" s="255"/>
      <c r="T53" s="256" t="s">
        <v>112</v>
      </c>
      <c r="U53" s="256" t="s">
        <v>112</v>
      </c>
      <c r="V53" s="257" t="s">
        <v>272</v>
      </c>
      <c r="W53" s="244"/>
      <c r="X53" s="244"/>
      <c r="Y53" s="244"/>
    </row>
    <row r="54" spans="1:28" ht="15">
      <c r="A54" s="412">
        <f t="shared" si="0"/>
        <v>2552</v>
      </c>
      <c r="B54" s="413">
        <v>2009</v>
      </c>
      <c r="C54" s="414">
        <v>0</v>
      </c>
      <c r="D54" s="414">
        <v>14328.12535</v>
      </c>
      <c r="E54" s="415">
        <v>12151.59</v>
      </c>
      <c r="F54" s="415"/>
      <c r="G54" s="415">
        <v>640</v>
      </c>
      <c r="H54" s="415">
        <v>2085.1</v>
      </c>
      <c r="I54" s="415">
        <v>243.72300000000001</v>
      </c>
      <c r="J54" s="415">
        <v>0</v>
      </c>
      <c r="K54" s="415">
        <v>0</v>
      </c>
      <c r="L54" s="415">
        <f t="shared" si="1"/>
        <v>29448.538349999999</v>
      </c>
      <c r="M54" s="243"/>
      <c r="N54" s="255"/>
      <c r="O54" s="261" t="s">
        <v>113</v>
      </c>
      <c r="P54" s="257"/>
      <c r="Q54" s="257"/>
      <c r="R54" s="244"/>
      <c r="S54" s="255"/>
      <c r="T54" s="262" t="s">
        <v>116</v>
      </c>
      <c r="U54" s="257"/>
      <c r="V54" s="257"/>
      <c r="W54" s="244"/>
      <c r="X54" s="244"/>
      <c r="Y54" s="244"/>
    </row>
    <row r="55" spans="1:28" ht="15">
      <c r="A55" s="412">
        <f t="shared" si="0"/>
        <v>2553</v>
      </c>
      <c r="B55" s="413">
        <v>2010</v>
      </c>
      <c r="C55" s="414">
        <v>0</v>
      </c>
      <c r="D55" s="414">
        <v>14998.12535</v>
      </c>
      <c r="E55" s="415">
        <v>12151.59</v>
      </c>
      <c r="F55" s="415"/>
      <c r="G55" s="415">
        <v>1588</v>
      </c>
      <c r="H55" s="415">
        <v>2175.1</v>
      </c>
      <c r="I55" s="415">
        <v>305.72300000000001</v>
      </c>
      <c r="J55" s="415">
        <v>0</v>
      </c>
      <c r="K55" s="415">
        <v>0</v>
      </c>
      <c r="L55" s="415">
        <f t="shared" si="1"/>
        <v>31218.538349999999</v>
      </c>
      <c r="M55" s="243"/>
      <c r="N55" s="259"/>
      <c r="O55" s="258" t="s">
        <v>115</v>
      </c>
      <c r="P55" s="260" t="s">
        <v>97</v>
      </c>
      <c r="Q55" s="260"/>
      <c r="R55" s="244"/>
      <c r="S55" s="259"/>
      <c r="T55" s="258" t="s">
        <v>115</v>
      </c>
      <c r="U55" s="260" t="s">
        <v>97</v>
      </c>
      <c r="V55" s="260"/>
      <c r="W55" s="244"/>
      <c r="X55" s="244"/>
      <c r="Y55" s="244"/>
    </row>
    <row r="56" spans="1:28" ht="15">
      <c r="A56" s="412">
        <f t="shared" si="0"/>
        <v>2554</v>
      </c>
      <c r="B56" s="413">
        <v>2011</v>
      </c>
      <c r="C56" s="414">
        <v>0</v>
      </c>
      <c r="D56" s="414">
        <v>14998.12535</v>
      </c>
      <c r="E56" s="415">
        <v>12081.69</v>
      </c>
      <c r="F56" s="415"/>
      <c r="G56" s="415">
        <v>2184.6010000000001</v>
      </c>
      <c r="H56" s="415">
        <v>2175.1</v>
      </c>
      <c r="I56" s="415">
        <v>372.923</v>
      </c>
      <c r="J56" s="415">
        <v>0</v>
      </c>
      <c r="K56" s="415">
        <v>0</v>
      </c>
      <c r="L56" s="415">
        <f t="shared" si="1"/>
        <v>31812.439349999997</v>
      </c>
      <c r="M56" s="243"/>
      <c r="N56" s="430">
        <v>2011</v>
      </c>
      <c r="O56" s="431">
        <v>75.997856999999996</v>
      </c>
      <c r="P56" s="432">
        <f t="shared" ref="P56:P64" si="2">E56+H56+I56</f>
        <v>14629.713000000002</v>
      </c>
      <c r="Q56" s="479">
        <f>O56/P56/0.0876</f>
        <v>5.930092033968673E-2</v>
      </c>
      <c r="R56" s="244"/>
      <c r="S56" s="430">
        <v>2011</v>
      </c>
      <c r="T56" s="431">
        <v>52.045059000000002</v>
      </c>
      <c r="U56" s="432">
        <f t="shared" ref="U56:U81" si="3">E56+H56+I56</f>
        <v>14629.713000000002</v>
      </c>
      <c r="V56" s="479">
        <f>T56/U56/0.0876</f>
        <v>4.0610617452453902E-2</v>
      </c>
      <c r="W56" s="244"/>
      <c r="X56" s="244"/>
      <c r="Y56" s="244"/>
    </row>
    <row r="57" spans="1:28" ht="15">
      <c r="A57" s="412">
        <f t="shared" si="0"/>
        <v>2555</v>
      </c>
      <c r="B57" s="413">
        <v>2012</v>
      </c>
      <c r="C57" s="414">
        <v>0</v>
      </c>
      <c r="D57" s="414">
        <v>15010.12535</v>
      </c>
      <c r="E57" s="415">
        <v>12741.69</v>
      </c>
      <c r="F57" s="415"/>
      <c r="G57" s="415">
        <v>2404.6010000000001</v>
      </c>
      <c r="H57" s="415">
        <v>2444.6</v>
      </c>
      <c r="I57" s="415">
        <v>517.923</v>
      </c>
      <c r="J57" s="415">
        <v>0</v>
      </c>
      <c r="K57" s="415">
        <v>0</v>
      </c>
      <c r="L57" s="415">
        <f t="shared" si="1"/>
        <v>33118.939350000001</v>
      </c>
      <c r="M57" s="243"/>
      <c r="N57" s="430">
        <v>2012</v>
      </c>
      <c r="O57" s="431">
        <v>92.790533999999994</v>
      </c>
      <c r="P57" s="432">
        <f t="shared" si="2"/>
        <v>15704.213000000002</v>
      </c>
      <c r="Q57" s="479">
        <f t="shared" ref="Q57:Q64" si="4">O57/P57/0.0876</f>
        <v>6.7450223149219668E-2</v>
      </c>
      <c r="R57" s="244"/>
      <c r="S57" s="430">
        <v>2012</v>
      </c>
      <c r="T57" s="431">
        <v>27.022174</v>
      </c>
      <c r="U57" s="432">
        <f t="shared" si="3"/>
        <v>15704.213000000002</v>
      </c>
      <c r="V57" s="433">
        <f t="shared" ref="V57:V82" si="5">T57/U57/0.0876</f>
        <v>1.9642646590190355E-2</v>
      </c>
      <c r="W57" s="244"/>
      <c r="X57" s="244"/>
      <c r="Y57" s="244"/>
    </row>
    <row r="58" spans="1:28" ht="15">
      <c r="A58" s="412">
        <f t="shared" si="0"/>
        <v>2556</v>
      </c>
      <c r="B58" s="413">
        <v>2013</v>
      </c>
      <c r="C58" s="414">
        <v>0</v>
      </c>
      <c r="D58" s="414">
        <v>15010.12535</v>
      </c>
      <c r="E58" s="415">
        <v>12741.69</v>
      </c>
      <c r="F58" s="415"/>
      <c r="G58" s="415">
        <v>2404.6010000000001</v>
      </c>
      <c r="H58" s="415">
        <v>3524.6</v>
      </c>
      <c r="I58" s="415">
        <v>850.923</v>
      </c>
      <c r="J58" s="415">
        <v>46.64</v>
      </c>
      <c r="K58" s="415"/>
      <c r="L58" s="415">
        <f t="shared" si="1"/>
        <v>34578.57935</v>
      </c>
      <c r="M58" s="243"/>
      <c r="N58" s="430">
        <v>2013</v>
      </c>
      <c r="O58" s="431">
        <v>92.897181000000003</v>
      </c>
      <c r="P58" s="432">
        <f t="shared" si="2"/>
        <v>17117.213</v>
      </c>
      <c r="Q58" s="479">
        <f t="shared" si="4"/>
        <v>6.1953432649329426E-2</v>
      </c>
      <c r="R58" s="251"/>
      <c r="S58" s="430">
        <v>2013</v>
      </c>
      <c r="T58" s="431">
        <v>5.1391080000000002</v>
      </c>
      <c r="U58" s="432">
        <f t="shared" si="3"/>
        <v>17117.213</v>
      </c>
      <c r="V58" s="433">
        <f t="shared" si="5"/>
        <v>3.4272878673856644E-3</v>
      </c>
      <c r="W58" s="244"/>
      <c r="X58" s="244"/>
      <c r="Y58" s="244"/>
    </row>
    <row r="59" spans="1:28" ht="15">
      <c r="A59" s="412">
        <f t="shared" si="0"/>
        <v>2557</v>
      </c>
      <c r="B59" s="413">
        <v>2014</v>
      </c>
      <c r="C59" s="414">
        <v>0</v>
      </c>
      <c r="D59" s="414">
        <v>15482.12535</v>
      </c>
      <c r="E59" s="415">
        <v>13166.7</v>
      </c>
      <c r="F59" s="415"/>
      <c r="G59" s="415">
        <v>2404.6010000000001</v>
      </c>
      <c r="H59" s="415">
        <v>3614.6</v>
      </c>
      <c r="I59" s="415">
        <v>914.923</v>
      </c>
      <c r="J59" s="415">
        <v>46.64</v>
      </c>
      <c r="K59" s="415"/>
      <c r="L59" s="415">
        <f t="shared" si="1"/>
        <v>35629.589350000002</v>
      </c>
      <c r="M59" s="243"/>
      <c r="N59" s="430">
        <v>2014</v>
      </c>
      <c r="O59" s="431">
        <v>110.041085</v>
      </c>
      <c r="P59" s="432">
        <f t="shared" si="2"/>
        <v>17696.222999999998</v>
      </c>
      <c r="Q59" s="479">
        <f t="shared" si="4"/>
        <v>7.0985586551796556E-2</v>
      </c>
      <c r="R59" s="251"/>
      <c r="S59" s="430">
        <v>2014</v>
      </c>
      <c r="T59" s="431">
        <v>59.403495999999997</v>
      </c>
      <c r="U59" s="432">
        <f t="shared" si="3"/>
        <v>17696.222999999998</v>
      </c>
      <c r="V59" s="433">
        <f t="shared" si="5"/>
        <v>3.8320160209137345E-2</v>
      </c>
      <c r="W59" s="244"/>
      <c r="X59" s="244"/>
      <c r="Y59" s="244"/>
    </row>
    <row r="60" spans="1:28" ht="15">
      <c r="A60" s="412">
        <f t="shared" si="0"/>
        <v>2558</v>
      </c>
      <c r="B60" s="413">
        <v>2015</v>
      </c>
      <c r="C60" s="414">
        <v>0</v>
      </c>
      <c r="D60" s="414">
        <v>15545.825350000001</v>
      </c>
      <c r="E60" s="415">
        <v>14766.7</v>
      </c>
      <c r="F60" s="415"/>
      <c r="G60" s="415">
        <v>3386.6010000000001</v>
      </c>
      <c r="H60" s="415">
        <v>3996.6</v>
      </c>
      <c r="I60" s="415">
        <v>1520.923</v>
      </c>
      <c r="J60" s="415">
        <v>76.040000000000006</v>
      </c>
      <c r="K60" s="415"/>
      <c r="L60" s="415">
        <f t="shared" si="1"/>
        <v>39292.689350000008</v>
      </c>
      <c r="M60" s="243"/>
      <c r="N60" s="430">
        <v>2015</v>
      </c>
      <c r="O60" s="431">
        <v>120.29903899999999</v>
      </c>
      <c r="P60" s="432">
        <f t="shared" si="2"/>
        <v>20284.222999999998</v>
      </c>
      <c r="Q60" s="479">
        <f t="shared" si="4"/>
        <v>6.7701715807070448E-2</v>
      </c>
      <c r="R60" s="251"/>
      <c r="S60" s="430">
        <v>2015</v>
      </c>
      <c r="T60" s="431">
        <v>64.373289</v>
      </c>
      <c r="U60" s="432">
        <f t="shared" si="3"/>
        <v>20284.222999999998</v>
      </c>
      <c r="V60" s="433">
        <f t="shared" si="5"/>
        <v>3.6227904675484687E-2</v>
      </c>
      <c r="W60" s="244"/>
      <c r="X60" s="244"/>
      <c r="Y60" s="244"/>
    </row>
    <row r="61" spans="1:28" ht="15">
      <c r="A61" s="412">
        <f t="shared" si="0"/>
        <v>2559</v>
      </c>
      <c r="B61" s="413">
        <v>2016</v>
      </c>
      <c r="C61" s="414">
        <v>0</v>
      </c>
      <c r="D61" s="414">
        <v>16416.375350000002</v>
      </c>
      <c r="E61" s="415">
        <v>15218.5</v>
      </c>
      <c r="F61" s="415"/>
      <c r="G61" s="415">
        <v>3877.6010000000001</v>
      </c>
      <c r="H61" s="415">
        <v>4806.6000000000004</v>
      </c>
      <c r="I61" s="415">
        <v>1950.923</v>
      </c>
      <c r="J61" s="415">
        <v>76.040000000000006</v>
      </c>
      <c r="K61" s="415"/>
      <c r="L61" s="415">
        <f t="shared" si="1"/>
        <v>42346.039350000006</v>
      </c>
      <c r="M61" s="243"/>
      <c r="N61" s="430">
        <v>2016</v>
      </c>
      <c r="O61" s="440">
        <v>142.44648100000001</v>
      </c>
      <c r="P61" s="432">
        <f t="shared" si="2"/>
        <v>21976.022999999997</v>
      </c>
      <c r="Q61" s="479">
        <f t="shared" si="4"/>
        <v>7.3994342892639814E-2</v>
      </c>
      <c r="R61" s="251"/>
      <c r="S61" s="430">
        <v>2016</v>
      </c>
      <c r="T61" s="440">
        <v>20.203402000000001</v>
      </c>
      <c r="U61" s="432">
        <f t="shared" si="3"/>
        <v>21976.022999999997</v>
      </c>
      <c r="V61" s="433">
        <f t="shared" si="5"/>
        <v>1.0494730685455438E-2</v>
      </c>
      <c r="W61" s="244"/>
      <c r="X61" s="244"/>
      <c r="Y61" s="244"/>
    </row>
    <row r="62" spans="1:28" ht="15">
      <c r="A62" s="412">
        <f t="shared" si="0"/>
        <v>2560</v>
      </c>
      <c r="B62" s="413">
        <v>2017</v>
      </c>
      <c r="C62" s="414">
        <v>0</v>
      </c>
      <c r="D62" s="414">
        <v>16131.875350000002</v>
      </c>
      <c r="E62" s="415">
        <v>15488.5</v>
      </c>
      <c r="F62" s="415"/>
      <c r="G62" s="415">
        <v>3877.6010000000001</v>
      </c>
      <c r="H62" s="415">
        <v>5760.6</v>
      </c>
      <c r="I62" s="415">
        <v>2745.9229999999998</v>
      </c>
      <c r="J62" s="415">
        <v>81.239999999999995</v>
      </c>
      <c r="K62" s="415"/>
      <c r="L62" s="415">
        <f t="shared" si="1"/>
        <v>44085.739350000003</v>
      </c>
      <c r="M62" s="243"/>
      <c r="N62" s="430">
        <v>2017</v>
      </c>
      <c r="O62" s="440">
        <v>149.369067</v>
      </c>
      <c r="P62" s="432">
        <f t="shared" si="2"/>
        <v>23995.022999999997</v>
      </c>
      <c r="Q62" s="479">
        <f t="shared" si="4"/>
        <v>7.1061667063892317E-2</v>
      </c>
      <c r="R62" s="251"/>
      <c r="S62" s="430">
        <v>2017</v>
      </c>
      <c r="T62" s="440">
        <v>26.425640000000001</v>
      </c>
      <c r="U62" s="432">
        <f t="shared" si="3"/>
        <v>23995.022999999997</v>
      </c>
      <c r="V62" s="433">
        <f t="shared" si="5"/>
        <v>1.2571880305246034E-2</v>
      </c>
      <c r="W62" s="244"/>
      <c r="X62" s="244"/>
      <c r="Y62" s="244"/>
    </row>
    <row r="63" spans="1:28" ht="15">
      <c r="A63" s="412">
        <f t="shared" si="0"/>
        <v>2561</v>
      </c>
      <c r="B63" s="413">
        <v>2018</v>
      </c>
      <c r="C63" s="414">
        <v>0</v>
      </c>
      <c r="D63" s="414">
        <v>15813.6</v>
      </c>
      <c r="E63" s="415">
        <v>14948.5</v>
      </c>
      <c r="F63" s="415"/>
      <c r="G63" s="415">
        <v>3877.6</v>
      </c>
      <c r="H63" s="415">
        <v>6450.1</v>
      </c>
      <c r="I63" s="415">
        <v>2306.723</v>
      </c>
      <c r="J63" s="415">
        <v>4022.0509557000009</v>
      </c>
      <c r="K63" s="415"/>
      <c r="L63" s="415">
        <f t="shared" si="1"/>
        <v>47418.573955699998</v>
      </c>
      <c r="M63" s="243"/>
      <c r="N63" s="430">
        <v>2018</v>
      </c>
      <c r="O63" s="440">
        <v>142.24558999999999</v>
      </c>
      <c r="P63" s="432">
        <f t="shared" si="2"/>
        <v>23705.322999999997</v>
      </c>
      <c r="Q63" s="479">
        <f t="shared" si="4"/>
        <v>6.8499724936160175E-2</v>
      </c>
      <c r="R63" s="251"/>
      <c r="S63" s="430">
        <v>2018</v>
      </c>
      <c r="T63" s="440">
        <v>1.37364</v>
      </c>
      <c r="U63" s="432">
        <f t="shared" si="3"/>
        <v>23705.322999999997</v>
      </c>
      <c r="V63" s="433">
        <f t="shared" si="5"/>
        <v>6.6148948562347039E-4</v>
      </c>
      <c r="W63" s="244"/>
      <c r="X63" s="244"/>
      <c r="Y63" s="244"/>
    </row>
    <row r="64" spans="1:28" ht="15.75" thickBot="1">
      <c r="A64" s="412">
        <f t="shared" si="0"/>
        <v>2562</v>
      </c>
      <c r="B64" s="413">
        <v>2019</v>
      </c>
      <c r="C64" s="414">
        <v>0</v>
      </c>
      <c r="D64" s="414">
        <v>15130.824999999999</v>
      </c>
      <c r="E64" s="415">
        <v>14948.5</v>
      </c>
      <c r="F64" s="415"/>
      <c r="G64" s="415">
        <v>5720.603000000001</v>
      </c>
      <c r="H64" s="415">
        <v>6775.6</v>
      </c>
      <c r="I64" s="415">
        <v>2722.723</v>
      </c>
      <c r="J64" s="415">
        <v>4155.1817707000037</v>
      </c>
      <c r="K64" s="415"/>
      <c r="L64" s="415">
        <f t="shared" si="1"/>
        <v>49453.432770699997</v>
      </c>
      <c r="M64" s="243"/>
      <c r="N64" s="434">
        <v>2019</v>
      </c>
      <c r="O64" s="441">
        <v>133.35724299999998</v>
      </c>
      <c r="P64" s="435">
        <f t="shared" si="2"/>
        <v>24446.822999999997</v>
      </c>
      <c r="Q64" s="480">
        <f t="shared" si="4"/>
        <v>6.227160709679963E-2</v>
      </c>
      <c r="R64" s="251"/>
      <c r="S64" s="434">
        <v>2019</v>
      </c>
      <c r="T64" s="441">
        <v>0</v>
      </c>
      <c r="U64" s="435">
        <f t="shared" si="3"/>
        <v>24446.822999999997</v>
      </c>
      <c r="V64" s="436">
        <f t="shared" si="5"/>
        <v>0</v>
      </c>
      <c r="W64" s="244"/>
      <c r="X64" s="244"/>
      <c r="Y64" s="244"/>
      <c r="AA64" s="437"/>
      <c r="AB64" s="437"/>
    </row>
    <row r="65" spans="1:26" ht="15.75" thickTop="1">
      <c r="A65" s="416">
        <f t="shared" si="0"/>
        <v>2563</v>
      </c>
      <c r="B65" s="417">
        <v>2020</v>
      </c>
      <c r="C65" s="418">
        <v>0</v>
      </c>
      <c r="D65" s="418">
        <v>17468.325349999999</v>
      </c>
      <c r="E65" s="419">
        <v>14248.5</v>
      </c>
      <c r="F65" s="419">
        <v>0</v>
      </c>
      <c r="G65" s="419">
        <v>5720.6010000000006</v>
      </c>
      <c r="H65" s="419">
        <v>9571.51</v>
      </c>
      <c r="I65" s="419"/>
      <c r="J65" s="419">
        <v>4383.62248</v>
      </c>
      <c r="K65" s="419">
        <v>0</v>
      </c>
      <c r="L65" s="419">
        <f t="shared" si="1"/>
        <v>51392.558830000002</v>
      </c>
      <c r="M65" s="243"/>
      <c r="N65" s="420">
        <v>2020</v>
      </c>
      <c r="O65" s="421">
        <f>ROUND(Q65*P65*0.0876,6)</f>
        <v>140.38379</v>
      </c>
      <c r="P65" s="422">
        <f>E65+H65+I65+F65</f>
        <v>23820.010000000002</v>
      </c>
      <c r="Q65" s="481">
        <f>AVERAGE(Q62:Q64)</f>
        <v>6.727766636561737E-2</v>
      </c>
      <c r="R65" s="251"/>
      <c r="S65" s="420">
        <v>2020</v>
      </c>
      <c r="T65" s="428">
        <v>0</v>
      </c>
      <c r="U65" s="422">
        <f t="shared" si="3"/>
        <v>23820.010000000002</v>
      </c>
      <c r="V65" s="423">
        <f t="shared" si="5"/>
        <v>0</v>
      </c>
      <c r="W65" s="244"/>
      <c r="X65" s="244"/>
      <c r="Y65" s="439"/>
      <c r="Z65" s="438"/>
    </row>
    <row r="66" spans="1:26" ht="15">
      <c r="A66" s="416">
        <f t="shared" si="0"/>
        <v>2564</v>
      </c>
      <c r="B66" s="417">
        <v>2021</v>
      </c>
      <c r="C66" s="418">
        <v>0</v>
      </c>
      <c r="D66" s="418">
        <v>17482.325349999999</v>
      </c>
      <c r="E66" s="419">
        <v>15498.5</v>
      </c>
      <c r="F66" s="419">
        <v>0</v>
      </c>
      <c r="G66" s="419">
        <v>5720.6010000000006</v>
      </c>
      <c r="H66" s="419">
        <v>9974.380000000001</v>
      </c>
      <c r="I66" s="419"/>
      <c r="J66" s="419">
        <v>4502.6124799999998</v>
      </c>
      <c r="K66" s="419">
        <v>0</v>
      </c>
      <c r="L66" s="419">
        <f t="shared" si="1"/>
        <v>53178.418829999995</v>
      </c>
      <c r="M66" s="243"/>
      <c r="N66" s="420">
        <v>2021</v>
      </c>
      <c r="O66" s="421">
        <f t="shared" ref="O66:O82" si="6">ROUND(Q66*P66*0.0876,6)</f>
        <v>150.12501900000001</v>
      </c>
      <c r="P66" s="422">
        <f t="shared" ref="P66:P82" si="7">E66+H66+I66+F66</f>
        <v>25472.880000000001</v>
      </c>
      <c r="Q66" s="481">
        <f t="shared" ref="Q66:Q82" si="8">Q65</f>
        <v>6.727766636561737E-2</v>
      </c>
      <c r="R66" s="251"/>
      <c r="S66" s="420">
        <v>2021</v>
      </c>
      <c r="T66" s="428">
        <v>0</v>
      </c>
      <c r="U66" s="422">
        <f t="shared" si="3"/>
        <v>25472.880000000001</v>
      </c>
      <c r="V66" s="423">
        <f t="shared" si="5"/>
        <v>0</v>
      </c>
      <c r="W66" s="251"/>
      <c r="X66" s="244"/>
      <c r="Y66" s="439"/>
      <c r="Z66" s="438"/>
    </row>
    <row r="67" spans="1:26" ht="15">
      <c r="A67" s="416">
        <f t="shared" si="0"/>
        <v>2565</v>
      </c>
      <c r="B67" s="417">
        <v>2022</v>
      </c>
      <c r="C67" s="418">
        <v>0</v>
      </c>
      <c r="D67" s="418">
        <v>16380.325349999999</v>
      </c>
      <c r="E67" s="419">
        <v>16748.5</v>
      </c>
      <c r="F67" s="419">
        <v>0</v>
      </c>
      <c r="G67" s="419">
        <v>6234.9009999999998</v>
      </c>
      <c r="H67" s="419">
        <v>9944.380000000001</v>
      </c>
      <c r="I67" s="419"/>
      <c r="J67" s="419">
        <v>5122.6124799999998</v>
      </c>
      <c r="K67" s="419">
        <v>0</v>
      </c>
      <c r="L67" s="419">
        <f t="shared" si="1"/>
        <v>54430.718829999998</v>
      </c>
      <c r="M67" s="243"/>
      <c r="N67" s="420">
        <v>2022</v>
      </c>
      <c r="O67" s="421">
        <f t="shared" si="6"/>
        <v>157.31511800000001</v>
      </c>
      <c r="P67" s="422">
        <f t="shared" si="7"/>
        <v>26692.880000000001</v>
      </c>
      <c r="Q67" s="481">
        <f t="shared" si="8"/>
        <v>6.727766636561737E-2</v>
      </c>
      <c r="R67" s="251"/>
      <c r="S67" s="420">
        <v>2022</v>
      </c>
      <c r="T67" s="428">
        <v>0</v>
      </c>
      <c r="U67" s="422">
        <f t="shared" si="3"/>
        <v>26692.880000000001</v>
      </c>
      <c r="V67" s="423">
        <f t="shared" si="5"/>
        <v>0</v>
      </c>
      <c r="W67" s="251"/>
      <c r="X67" s="244"/>
      <c r="Y67" s="439"/>
      <c r="Z67" s="438"/>
    </row>
    <row r="68" spans="1:26" ht="15">
      <c r="A68" s="416">
        <f t="shared" si="0"/>
        <v>2566</v>
      </c>
      <c r="B68" s="417">
        <v>2023</v>
      </c>
      <c r="C68" s="418">
        <v>0</v>
      </c>
      <c r="D68" s="418">
        <v>15736.325349999999</v>
      </c>
      <c r="E68" s="419">
        <v>17648.5</v>
      </c>
      <c r="F68" s="419">
        <v>0</v>
      </c>
      <c r="G68" s="419">
        <v>6234.9009999999998</v>
      </c>
      <c r="H68" s="419">
        <v>9933.380000000001</v>
      </c>
      <c r="I68" s="419"/>
      <c r="J68" s="419">
        <v>5337.6124799999998</v>
      </c>
      <c r="K68" s="419">
        <v>0</v>
      </c>
      <c r="L68" s="419">
        <f t="shared" si="1"/>
        <v>54890.718829999998</v>
      </c>
      <c r="M68" s="243"/>
      <c r="N68" s="420">
        <v>2023</v>
      </c>
      <c r="O68" s="421">
        <f t="shared" si="6"/>
        <v>162.55446000000001</v>
      </c>
      <c r="P68" s="422">
        <f t="shared" si="7"/>
        <v>27581.88</v>
      </c>
      <c r="Q68" s="481">
        <f t="shared" si="8"/>
        <v>6.727766636561737E-2</v>
      </c>
      <c r="R68" s="251"/>
      <c r="S68" s="420">
        <v>2023</v>
      </c>
      <c r="T68" s="428">
        <v>0</v>
      </c>
      <c r="U68" s="422">
        <f t="shared" si="3"/>
        <v>27581.88</v>
      </c>
      <c r="V68" s="423">
        <f t="shared" si="5"/>
        <v>0</v>
      </c>
      <c r="W68" s="244"/>
      <c r="X68" s="244"/>
      <c r="Y68" s="439"/>
      <c r="Z68" s="438"/>
    </row>
    <row r="69" spans="1:26" ht="15">
      <c r="A69" s="416">
        <f t="shared" si="0"/>
        <v>2567</v>
      </c>
      <c r="B69" s="417">
        <v>2024</v>
      </c>
      <c r="C69" s="418">
        <v>0</v>
      </c>
      <c r="D69" s="418">
        <v>15736.325349999999</v>
      </c>
      <c r="E69" s="419">
        <v>18898.5</v>
      </c>
      <c r="F69" s="419">
        <v>700</v>
      </c>
      <c r="G69" s="419">
        <v>6234.9009999999998</v>
      </c>
      <c r="H69" s="419">
        <v>9493.58</v>
      </c>
      <c r="I69" s="419"/>
      <c r="J69" s="419">
        <v>5573.4124800000009</v>
      </c>
      <c r="K69" s="419">
        <v>0</v>
      </c>
      <c r="L69" s="419">
        <f t="shared" si="1"/>
        <v>56636.718829999998</v>
      </c>
      <c r="M69" s="243"/>
      <c r="N69" s="420">
        <v>2024</v>
      </c>
      <c r="O69" s="421">
        <f t="shared" si="6"/>
        <v>171.454859</v>
      </c>
      <c r="P69" s="422">
        <f t="shared" si="7"/>
        <v>29092.080000000002</v>
      </c>
      <c r="Q69" s="481">
        <f t="shared" si="8"/>
        <v>6.727766636561737E-2</v>
      </c>
      <c r="R69" s="251"/>
      <c r="S69" s="420">
        <v>2024</v>
      </c>
      <c r="T69" s="428">
        <v>0</v>
      </c>
      <c r="U69" s="422">
        <f t="shared" si="3"/>
        <v>28392.080000000002</v>
      </c>
      <c r="V69" s="423">
        <f t="shared" si="5"/>
        <v>0</v>
      </c>
      <c r="W69" s="244"/>
      <c r="X69" s="244"/>
      <c r="Y69" s="439"/>
      <c r="Z69" s="438"/>
    </row>
    <row r="70" spans="1:26" ht="15">
      <c r="A70" s="416">
        <f t="shared" si="0"/>
        <v>2568</v>
      </c>
      <c r="B70" s="417">
        <v>2025</v>
      </c>
      <c r="C70" s="418">
        <v>0</v>
      </c>
      <c r="D70" s="418">
        <v>14656.325349999999</v>
      </c>
      <c r="E70" s="419">
        <v>16758.5</v>
      </c>
      <c r="F70" s="419">
        <v>1400</v>
      </c>
      <c r="G70" s="419">
        <v>6234.9009999999998</v>
      </c>
      <c r="H70" s="419">
        <v>9317.58</v>
      </c>
      <c r="I70" s="419"/>
      <c r="J70" s="419">
        <v>5659.019956694653</v>
      </c>
      <c r="K70" s="419">
        <v>0</v>
      </c>
      <c r="L70" s="419">
        <f t="shared" si="1"/>
        <v>54026.326306694653</v>
      </c>
      <c r="M70" s="243"/>
      <c r="N70" s="420">
        <v>2025</v>
      </c>
      <c r="O70" s="421">
        <f t="shared" si="6"/>
        <v>161.930925</v>
      </c>
      <c r="P70" s="422">
        <f t="shared" si="7"/>
        <v>27476.080000000002</v>
      </c>
      <c r="Q70" s="481">
        <f t="shared" si="8"/>
        <v>6.727766636561737E-2</v>
      </c>
      <c r="R70" s="251"/>
      <c r="S70" s="420">
        <v>2025</v>
      </c>
      <c r="T70" s="428">
        <v>0</v>
      </c>
      <c r="U70" s="422">
        <f t="shared" si="3"/>
        <v>26076.080000000002</v>
      </c>
      <c r="V70" s="423">
        <f t="shared" si="5"/>
        <v>0</v>
      </c>
      <c r="W70" s="244"/>
      <c r="X70" s="244"/>
      <c r="Y70" s="439"/>
      <c r="Z70" s="438"/>
    </row>
    <row r="71" spans="1:26" ht="15">
      <c r="A71" s="416">
        <f t="shared" si="0"/>
        <v>2569</v>
      </c>
      <c r="B71" s="417">
        <v>2026</v>
      </c>
      <c r="C71" s="418">
        <v>0</v>
      </c>
      <c r="D71" s="418">
        <v>16254.325349999999</v>
      </c>
      <c r="E71" s="419">
        <v>17028.5</v>
      </c>
      <c r="F71" s="419">
        <v>1400</v>
      </c>
      <c r="G71" s="419">
        <v>6934.9009999999998</v>
      </c>
      <c r="H71" s="419">
        <v>9312.58</v>
      </c>
      <c r="I71" s="419"/>
      <c r="J71" s="419">
        <v>5847.1962647630316</v>
      </c>
      <c r="K71" s="419">
        <v>0</v>
      </c>
      <c r="L71" s="419">
        <f t="shared" si="1"/>
        <v>56777.502614763027</v>
      </c>
      <c r="M71" s="243"/>
      <c r="N71" s="420">
        <v>2026</v>
      </c>
      <c r="O71" s="421">
        <f t="shared" si="6"/>
        <v>163.49270899999999</v>
      </c>
      <c r="P71" s="422">
        <f t="shared" si="7"/>
        <v>27741.08</v>
      </c>
      <c r="Q71" s="481">
        <f t="shared" si="8"/>
        <v>6.727766636561737E-2</v>
      </c>
      <c r="R71" s="251"/>
      <c r="S71" s="420">
        <v>2026</v>
      </c>
      <c r="T71" s="428">
        <v>0</v>
      </c>
      <c r="U71" s="422">
        <f t="shared" si="3"/>
        <v>26341.08</v>
      </c>
      <c r="V71" s="423">
        <f t="shared" si="5"/>
        <v>0</v>
      </c>
      <c r="W71" s="244"/>
      <c r="X71" s="244"/>
      <c r="Y71" s="439"/>
      <c r="Z71" s="438"/>
    </row>
    <row r="72" spans="1:26" ht="15">
      <c r="A72" s="416">
        <f t="shared" si="0"/>
        <v>2570</v>
      </c>
      <c r="B72" s="417">
        <v>2027</v>
      </c>
      <c r="C72" s="418">
        <v>0</v>
      </c>
      <c r="D72" s="418">
        <v>17828.325349999999</v>
      </c>
      <c r="E72" s="419">
        <v>15257.5</v>
      </c>
      <c r="F72" s="419">
        <v>1400</v>
      </c>
      <c r="G72" s="419">
        <v>6934.9009999999998</v>
      </c>
      <c r="H72" s="419">
        <v>9312.58</v>
      </c>
      <c r="I72" s="419"/>
      <c r="J72" s="419">
        <v>6129.9746438248349</v>
      </c>
      <c r="K72" s="419">
        <v>0</v>
      </c>
      <c r="L72" s="419">
        <f t="shared" si="1"/>
        <v>56863.280993824832</v>
      </c>
      <c r="M72" s="243"/>
      <c r="N72" s="420">
        <v>2027</v>
      </c>
      <c r="O72" s="421">
        <f t="shared" si="6"/>
        <v>153.05527900000001</v>
      </c>
      <c r="P72" s="422">
        <f t="shared" si="7"/>
        <v>25970.080000000002</v>
      </c>
      <c r="Q72" s="481">
        <f t="shared" si="8"/>
        <v>6.727766636561737E-2</v>
      </c>
      <c r="R72" s="251"/>
      <c r="S72" s="420">
        <v>2027</v>
      </c>
      <c r="T72" s="428">
        <v>0</v>
      </c>
      <c r="U72" s="422">
        <f t="shared" si="3"/>
        <v>24570.080000000002</v>
      </c>
      <c r="V72" s="423">
        <f t="shared" si="5"/>
        <v>0</v>
      </c>
      <c r="W72" s="244"/>
      <c r="X72" s="244"/>
      <c r="Y72" s="439"/>
      <c r="Z72" s="438"/>
    </row>
    <row r="73" spans="1:26" ht="15">
      <c r="A73" s="416">
        <f t="shared" si="0"/>
        <v>2571</v>
      </c>
      <c r="B73" s="417">
        <v>2028</v>
      </c>
      <c r="C73" s="418">
        <v>0</v>
      </c>
      <c r="D73" s="418">
        <v>17952.325349999999</v>
      </c>
      <c r="E73" s="419">
        <v>14544.5</v>
      </c>
      <c r="F73" s="419">
        <v>1400</v>
      </c>
      <c r="G73" s="419">
        <v>7634.9009999999998</v>
      </c>
      <c r="H73" s="419">
        <v>9209.58</v>
      </c>
      <c r="I73" s="419"/>
      <c r="J73" s="419">
        <v>7466.0044010024249</v>
      </c>
      <c r="K73" s="419">
        <v>0</v>
      </c>
      <c r="L73" s="419">
        <f t="shared" si="1"/>
        <v>58207.310751002427</v>
      </c>
      <c r="M73" s="243"/>
      <c r="N73" s="420">
        <v>2028</v>
      </c>
      <c r="O73" s="421">
        <f t="shared" si="6"/>
        <v>148.246163</v>
      </c>
      <c r="P73" s="422">
        <f t="shared" si="7"/>
        <v>25154.080000000002</v>
      </c>
      <c r="Q73" s="481">
        <f t="shared" si="8"/>
        <v>6.727766636561737E-2</v>
      </c>
      <c r="R73" s="251"/>
      <c r="S73" s="420">
        <v>2028</v>
      </c>
      <c r="T73" s="428">
        <v>0</v>
      </c>
      <c r="U73" s="422">
        <f t="shared" si="3"/>
        <v>23754.080000000002</v>
      </c>
      <c r="V73" s="423">
        <f t="shared" si="5"/>
        <v>0</v>
      </c>
      <c r="W73" s="244"/>
      <c r="X73" s="244"/>
      <c r="Y73" s="439"/>
      <c r="Z73" s="438"/>
    </row>
    <row r="74" spans="1:26" ht="15">
      <c r="A74" s="416">
        <f t="shared" si="0"/>
        <v>2572</v>
      </c>
      <c r="B74" s="417">
        <v>2029</v>
      </c>
      <c r="C74" s="418">
        <v>0</v>
      </c>
      <c r="D74" s="418">
        <v>18932.325349999999</v>
      </c>
      <c r="E74" s="419">
        <v>14544.5</v>
      </c>
      <c r="F74" s="419">
        <v>1400</v>
      </c>
      <c r="G74" s="419">
        <v>7508.9009999999998</v>
      </c>
      <c r="H74" s="419">
        <v>9209.58</v>
      </c>
      <c r="I74" s="419"/>
      <c r="J74" s="419">
        <v>8689.0802060927344</v>
      </c>
      <c r="K74" s="419">
        <v>0</v>
      </c>
      <c r="L74" s="419">
        <f t="shared" si="1"/>
        <v>60284.386556092737</v>
      </c>
      <c r="M74" s="243"/>
      <c r="N74" s="420">
        <v>2029</v>
      </c>
      <c r="O74" s="421">
        <f t="shared" si="6"/>
        <v>148.246163</v>
      </c>
      <c r="P74" s="422">
        <f t="shared" si="7"/>
        <v>25154.080000000002</v>
      </c>
      <c r="Q74" s="481">
        <f t="shared" si="8"/>
        <v>6.727766636561737E-2</v>
      </c>
      <c r="R74" s="251"/>
      <c r="S74" s="420">
        <v>2029</v>
      </c>
      <c r="T74" s="428">
        <v>0</v>
      </c>
      <c r="U74" s="422">
        <f t="shared" si="3"/>
        <v>23754.080000000002</v>
      </c>
      <c r="V74" s="423">
        <f t="shared" si="5"/>
        <v>0</v>
      </c>
      <c r="W74" s="244"/>
      <c r="X74" s="244"/>
      <c r="Y74" s="439"/>
      <c r="Z74" s="438"/>
    </row>
    <row r="75" spans="1:26" ht="15">
      <c r="A75" s="416">
        <f t="shared" ref="A75:A82" si="9">B75+543</f>
        <v>2573</v>
      </c>
      <c r="B75" s="417">
        <v>2030</v>
      </c>
      <c r="C75" s="418">
        <v>0</v>
      </c>
      <c r="D75" s="418">
        <v>19232.325349999999</v>
      </c>
      <c r="E75" s="419">
        <v>14544.5</v>
      </c>
      <c r="F75" s="419">
        <v>2100</v>
      </c>
      <c r="G75" s="419">
        <v>7508.9009999999998</v>
      </c>
      <c r="H75" s="419">
        <v>9209.58</v>
      </c>
      <c r="I75" s="419"/>
      <c r="J75" s="419">
        <v>9958.2896456188282</v>
      </c>
      <c r="K75" s="419">
        <v>0</v>
      </c>
      <c r="L75" s="419">
        <f t="shared" ref="L75:L82" si="10">SUM(D75:K75)</f>
        <v>62553.595995618831</v>
      </c>
      <c r="M75" s="243"/>
      <c r="N75" s="420">
        <v>2030</v>
      </c>
      <c r="O75" s="421">
        <f t="shared" si="6"/>
        <v>152.37163000000001</v>
      </c>
      <c r="P75" s="422">
        <f t="shared" si="7"/>
        <v>25854.080000000002</v>
      </c>
      <c r="Q75" s="481">
        <f t="shared" si="8"/>
        <v>6.727766636561737E-2</v>
      </c>
      <c r="R75" s="251"/>
      <c r="S75" s="420">
        <v>2030</v>
      </c>
      <c r="T75" s="428">
        <v>0</v>
      </c>
      <c r="U75" s="422">
        <f t="shared" si="3"/>
        <v>23754.080000000002</v>
      </c>
      <c r="V75" s="423">
        <f t="shared" si="5"/>
        <v>0</v>
      </c>
      <c r="W75" s="244"/>
      <c r="X75" s="244"/>
      <c r="Y75" s="439"/>
      <c r="Z75" s="438"/>
    </row>
    <row r="76" spans="1:26" ht="15">
      <c r="A76" s="416">
        <f t="shared" si="9"/>
        <v>2574</v>
      </c>
      <c r="B76" s="417">
        <v>2031</v>
      </c>
      <c r="C76" s="418">
        <v>0</v>
      </c>
      <c r="D76" s="418">
        <v>19482.325349999999</v>
      </c>
      <c r="E76" s="419">
        <v>14544.5</v>
      </c>
      <c r="F76" s="419">
        <v>2100</v>
      </c>
      <c r="G76" s="419">
        <v>7508.9009999999998</v>
      </c>
      <c r="H76" s="419">
        <v>9169.380000000001</v>
      </c>
      <c r="I76" s="419"/>
      <c r="J76" s="419">
        <v>12456.737203484925</v>
      </c>
      <c r="K76" s="419">
        <v>0</v>
      </c>
      <c r="L76" s="419">
        <f t="shared" si="10"/>
        <v>65261.843553484927</v>
      </c>
      <c r="M76" s="243"/>
      <c r="N76" s="420">
        <v>2031</v>
      </c>
      <c r="O76" s="421">
        <f t="shared" si="6"/>
        <v>152.13471000000001</v>
      </c>
      <c r="P76" s="422">
        <f t="shared" si="7"/>
        <v>25813.88</v>
      </c>
      <c r="Q76" s="481">
        <f t="shared" si="8"/>
        <v>6.727766636561737E-2</v>
      </c>
      <c r="R76" s="251"/>
      <c r="S76" s="420">
        <v>2031</v>
      </c>
      <c r="T76" s="428">
        <v>0</v>
      </c>
      <c r="U76" s="422">
        <f t="shared" si="3"/>
        <v>23713.88</v>
      </c>
      <c r="V76" s="423">
        <f t="shared" si="5"/>
        <v>0</v>
      </c>
      <c r="W76" s="244"/>
      <c r="X76" s="244"/>
      <c r="Y76" s="439"/>
      <c r="Z76" s="438"/>
    </row>
    <row r="77" spans="1:26" ht="15">
      <c r="A77" s="416">
        <f t="shared" si="9"/>
        <v>2575</v>
      </c>
      <c r="B77" s="417">
        <v>2032</v>
      </c>
      <c r="C77" s="418">
        <v>0</v>
      </c>
      <c r="D77" s="418">
        <v>19782.325349999999</v>
      </c>
      <c r="E77" s="419">
        <v>12464</v>
      </c>
      <c r="F77" s="419">
        <v>4200</v>
      </c>
      <c r="G77" s="419">
        <v>8208.9009999999998</v>
      </c>
      <c r="H77" s="419">
        <v>9160.58</v>
      </c>
      <c r="I77" s="419"/>
      <c r="J77" s="419">
        <v>13024.024525050902</v>
      </c>
      <c r="K77" s="419">
        <v>354</v>
      </c>
      <c r="L77" s="419">
        <f t="shared" si="10"/>
        <v>67193.830875050902</v>
      </c>
      <c r="M77" s="243"/>
      <c r="N77" s="420">
        <v>2032</v>
      </c>
      <c r="O77" s="421">
        <f t="shared" si="6"/>
        <v>152.19777099999999</v>
      </c>
      <c r="P77" s="422">
        <f t="shared" si="7"/>
        <v>25824.58</v>
      </c>
      <c r="Q77" s="481">
        <f t="shared" si="8"/>
        <v>6.727766636561737E-2</v>
      </c>
      <c r="R77" s="251"/>
      <c r="S77" s="420">
        <v>2032</v>
      </c>
      <c r="T77" s="428">
        <v>0</v>
      </c>
      <c r="U77" s="422">
        <f t="shared" si="3"/>
        <v>21624.58</v>
      </c>
      <c r="V77" s="423">
        <f t="shared" si="5"/>
        <v>0</v>
      </c>
      <c r="W77" s="244"/>
      <c r="X77" s="244"/>
      <c r="Y77" s="439"/>
      <c r="Z77" s="438"/>
    </row>
    <row r="78" spans="1:26" ht="15">
      <c r="A78" s="416">
        <f t="shared" si="9"/>
        <v>2576</v>
      </c>
      <c r="B78" s="417">
        <v>2033</v>
      </c>
      <c r="C78" s="418">
        <v>0</v>
      </c>
      <c r="D78" s="418">
        <v>20220.325349999999</v>
      </c>
      <c r="E78" s="419">
        <v>10330</v>
      </c>
      <c r="F78" s="419">
        <v>5200</v>
      </c>
      <c r="G78" s="419">
        <v>8908.9009999999998</v>
      </c>
      <c r="H78" s="419">
        <v>9160.58</v>
      </c>
      <c r="I78" s="419"/>
      <c r="J78" s="419">
        <v>15829.708976669177</v>
      </c>
      <c r="K78" s="419">
        <v>556</v>
      </c>
      <c r="L78" s="419">
        <f t="shared" si="10"/>
        <v>70205.515326669178</v>
      </c>
      <c r="M78" s="243"/>
      <c r="N78" s="420">
        <v>2033</v>
      </c>
      <c r="O78" s="421">
        <f t="shared" si="6"/>
        <v>145.51451499999999</v>
      </c>
      <c r="P78" s="422">
        <f t="shared" si="7"/>
        <v>24690.58</v>
      </c>
      <c r="Q78" s="481">
        <f t="shared" si="8"/>
        <v>6.727766636561737E-2</v>
      </c>
      <c r="R78" s="251"/>
      <c r="S78" s="420">
        <v>2033</v>
      </c>
      <c r="T78" s="428">
        <v>0</v>
      </c>
      <c r="U78" s="422">
        <f t="shared" si="3"/>
        <v>19490.580000000002</v>
      </c>
      <c r="V78" s="423">
        <f t="shared" si="5"/>
        <v>0</v>
      </c>
      <c r="W78" s="244"/>
      <c r="X78" s="244"/>
      <c r="Y78" s="439"/>
      <c r="Z78" s="438"/>
    </row>
    <row r="79" spans="1:26" ht="15">
      <c r="A79" s="416">
        <f t="shared" si="9"/>
        <v>2577</v>
      </c>
      <c r="B79" s="417">
        <v>2034</v>
      </c>
      <c r="C79" s="418">
        <v>0</v>
      </c>
      <c r="D79" s="418">
        <v>19335.325349999999</v>
      </c>
      <c r="E79" s="419">
        <v>10330</v>
      </c>
      <c r="F79" s="419">
        <v>6200</v>
      </c>
      <c r="G79" s="419">
        <v>8908.9009999999998</v>
      </c>
      <c r="H79" s="419">
        <v>9139.9950000000008</v>
      </c>
      <c r="I79" s="419"/>
      <c r="J79" s="419">
        <v>16233.506750570519</v>
      </c>
      <c r="K79" s="419">
        <v>1415</v>
      </c>
      <c r="L79" s="419">
        <f t="shared" si="10"/>
        <v>71562.728100570515</v>
      </c>
      <c r="M79" s="243"/>
      <c r="N79" s="420">
        <v>2034</v>
      </c>
      <c r="O79" s="421">
        <f t="shared" si="6"/>
        <v>151.286721</v>
      </c>
      <c r="P79" s="422">
        <f t="shared" si="7"/>
        <v>25669.995000000003</v>
      </c>
      <c r="Q79" s="481">
        <f t="shared" si="8"/>
        <v>6.727766636561737E-2</v>
      </c>
      <c r="R79" s="251"/>
      <c r="S79" s="420">
        <v>2034</v>
      </c>
      <c r="T79" s="428">
        <v>0</v>
      </c>
      <c r="U79" s="422">
        <f t="shared" si="3"/>
        <v>19469.995000000003</v>
      </c>
      <c r="V79" s="423">
        <f t="shared" si="5"/>
        <v>0</v>
      </c>
      <c r="W79" s="244"/>
      <c r="X79" s="244"/>
      <c r="Y79" s="439"/>
      <c r="Z79" s="438"/>
    </row>
    <row r="80" spans="1:26" ht="15">
      <c r="A80" s="416">
        <f t="shared" si="9"/>
        <v>2578</v>
      </c>
      <c r="B80" s="417">
        <v>2035</v>
      </c>
      <c r="C80" s="418">
        <v>0</v>
      </c>
      <c r="D80" s="418">
        <v>18940.325349999999</v>
      </c>
      <c r="E80" s="419">
        <v>10330</v>
      </c>
      <c r="F80" s="419">
        <v>6900</v>
      </c>
      <c r="G80" s="419">
        <v>8660.9009999999998</v>
      </c>
      <c r="H80" s="419">
        <v>9049.9950000000008</v>
      </c>
      <c r="I80" s="419"/>
      <c r="J80" s="419">
        <v>17662.805848255921</v>
      </c>
      <c r="K80" s="419">
        <v>2440</v>
      </c>
      <c r="L80" s="419">
        <f t="shared" si="10"/>
        <v>73984.027198255921</v>
      </c>
      <c r="M80" s="243"/>
      <c r="N80" s="420">
        <v>2035</v>
      </c>
      <c r="O80" s="421">
        <f t="shared" si="6"/>
        <v>154.88176999999999</v>
      </c>
      <c r="P80" s="422">
        <f t="shared" si="7"/>
        <v>26279.995000000003</v>
      </c>
      <c r="Q80" s="481">
        <f t="shared" si="8"/>
        <v>6.727766636561737E-2</v>
      </c>
      <c r="R80" s="251"/>
      <c r="S80" s="420">
        <v>2035</v>
      </c>
      <c r="T80" s="428">
        <v>0</v>
      </c>
      <c r="U80" s="422">
        <f t="shared" si="3"/>
        <v>19379.995000000003</v>
      </c>
      <c r="V80" s="423">
        <f t="shared" si="5"/>
        <v>0</v>
      </c>
      <c r="W80" s="244"/>
      <c r="X80" s="244"/>
      <c r="Y80" s="439"/>
      <c r="Z80" s="438"/>
    </row>
    <row r="81" spans="1:26" ht="15">
      <c r="A81" s="416">
        <f t="shared" si="9"/>
        <v>2579</v>
      </c>
      <c r="B81" s="417">
        <v>2036</v>
      </c>
      <c r="C81" s="418">
        <v>0</v>
      </c>
      <c r="D81" s="418">
        <v>18370.325349999999</v>
      </c>
      <c r="E81" s="419">
        <v>10330</v>
      </c>
      <c r="F81" s="419">
        <v>7600</v>
      </c>
      <c r="G81" s="419">
        <v>8660.9009999999998</v>
      </c>
      <c r="H81" s="419">
        <v>9049.9950000000008</v>
      </c>
      <c r="I81" s="419"/>
      <c r="J81" s="419">
        <v>19123.837070577101</v>
      </c>
      <c r="K81" s="419">
        <v>3300</v>
      </c>
      <c r="L81" s="419">
        <f t="shared" si="10"/>
        <v>76435.058420577101</v>
      </c>
      <c r="M81" s="243"/>
      <c r="N81" s="424">
        <v>2036</v>
      </c>
      <c r="O81" s="425">
        <f t="shared" si="6"/>
        <v>159.007237</v>
      </c>
      <c r="P81" s="426">
        <f t="shared" si="7"/>
        <v>26979.995000000003</v>
      </c>
      <c r="Q81" s="482">
        <f t="shared" si="8"/>
        <v>6.727766636561737E-2</v>
      </c>
      <c r="R81" s="251"/>
      <c r="S81" s="424">
        <v>2036</v>
      </c>
      <c r="T81" s="429">
        <v>0</v>
      </c>
      <c r="U81" s="426">
        <f t="shared" si="3"/>
        <v>19379.995000000003</v>
      </c>
      <c r="V81" s="427">
        <f t="shared" si="5"/>
        <v>0</v>
      </c>
      <c r="W81" s="244"/>
      <c r="X81" s="244"/>
      <c r="Y81" s="439"/>
      <c r="Z81" s="438"/>
    </row>
    <row r="82" spans="1:26" ht="15">
      <c r="A82" s="416">
        <f t="shared" si="9"/>
        <v>2580</v>
      </c>
      <c r="B82" s="417">
        <v>2037</v>
      </c>
      <c r="C82" s="418">
        <v>0</v>
      </c>
      <c r="D82" s="418">
        <v>18545.325349999999</v>
      </c>
      <c r="E82" s="419">
        <v>9670</v>
      </c>
      <c r="F82" s="419">
        <v>8300</v>
      </c>
      <c r="G82" s="419">
        <v>8660.9009999999998</v>
      </c>
      <c r="H82" s="419">
        <v>8781.8850000000002</v>
      </c>
      <c r="I82" s="419"/>
      <c r="J82" s="419">
        <v>19253.209480000001</v>
      </c>
      <c r="K82" s="419">
        <v>4000</v>
      </c>
      <c r="L82" s="419">
        <f t="shared" si="10"/>
        <v>77211.320829999997</v>
      </c>
      <c r="M82" s="243"/>
      <c r="N82" s="424">
        <v>2037</v>
      </c>
      <c r="O82" s="425">
        <f t="shared" si="6"/>
        <v>157.66286500000001</v>
      </c>
      <c r="P82" s="426">
        <f t="shared" si="7"/>
        <v>26751.885000000002</v>
      </c>
      <c r="Q82" s="482">
        <f t="shared" si="8"/>
        <v>6.727766636561737E-2</v>
      </c>
      <c r="R82" s="251"/>
      <c r="S82" s="424">
        <v>2037</v>
      </c>
      <c r="T82" s="425">
        <v>0</v>
      </c>
      <c r="U82" s="426">
        <f t="shared" ref="U82" si="11">E82+H82+I82</f>
        <v>18451.885000000002</v>
      </c>
      <c r="V82" s="427">
        <f t="shared" si="5"/>
        <v>0</v>
      </c>
      <c r="W82" s="251"/>
      <c r="X82" s="244"/>
      <c r="Y82" s="439"/>
      <c r="Z82" s="438"/>
    </row>
    <row r="83" spans="1:26" ht="15">
      <c r="B83" s="437" t="s">
        <v>259</v>
      </c>
      <c r="T83" s="251" t="s">
        <v>200</v>
      </c>
    </row>
    <row r="84" spans="1:26">
      <c r="B84" s="437" t="s">
        <v>305</v>
      </c>
      <c r="D84"/>
      <c r="E84"/>
      <c r="F84"/>
      <c r="G84"/>
      <c r="H84"/>
      <c r="I84"/>
      <c r="J84"/>
      <c r="K84"/>
      <c r="L84"/>
      <c r="M84"/>
      <c r="N84"/>
      <c r="O84"/>
      <c r="P84"/>
      <c r="Q84"/>
      <c r="R84"/>
      <c r="S84"/>
      <c r="T84"/>
      <c r="U84"/>
      <c r="V84"/>
      <c r="W84"/>
      <c r="X84"/>
    </row>
    <row r="86" spans="1:26">
      <c r="C86"/>
      <c r="D86"/>
      <c r="E86"/>
      <c r="F86"/>
      <c r="G86"/>
      <c r="H86" s="391"/>
      <c r="I86" s="391"/>
      <c r="J86"/>
      <c r="K86"/>
      <c r="L86"/>
      <c r="M86"/>
      <c r="N86"/>
      <c r="O86"/>
      <c r="P86"/>
      <c r="Q86"/>
      <c r="R86"/>
      <c r="S86"/>
      <c r="T86"/>
      <c r="U86"/>
      <c r="V86"/>
      <c r="W86"/>
      <c r="X86"/>
      <c r="Y86"/>
    </row>
    <row r="87" spans="1:26">
      <c r="D87"/>
      <c r="E87"/>
      <c r="F87"/>
      <c r="G87"/>
      <c r="H87"/>
      <c r="I87"/>
      <c r="J87"/>
      <c r="K87"/>
      <c r="L87"/>
      <c r="M87"/>
      <c r="N87"/>
      <c r="O87"/>
      <c r="P87"/>
      <c r="Q87"/>
      <c r="R87"/>
      <c r="S87"/>
      <c r="T87"/>
      <c r="U87"/>
      <c r="V87"/>
      <c r="W87"/>
      <c r="X87"/>
      <c r="Y87"/>
    </row>
    <row r="88" spans="1:26">
      <c r="B88" s="892" t="s">
        <v>504</v>
      </c>
      <c r="C88" s="390"/>
      <c r="D88" s="390"/>
      <c r="E88" s="390"/>
      <c r="F88" s="390"/>
      <c r="G88" s="390"/>
      <c r="H88" s="391"/>
    </row>
    <row r="89" spans="1:26">
      <c r="B89" s="898" t="s">
        <v>459</v>
      </c>
      <c r="C89" s="899" t="s">
        <v>97</v>
      </c>
      <c r="D89" s="900"/>
      <c r="E89" s="901"/>
      <c r="F89" s="898" t="s">
        <v>209</v>
      </c>
    </row>
    <row r="90" spans="1:26">
      <c r="B90" s="902"/>
      <c r="C90" s="903" t="s">
        <v>453</v>
      </c>
      <c r="D90" s="903" t="s">
        <v>454</v>
      </c>
      <c r="E90" s="903" t="s">
        <v>458</v>
      </c>
      <c r="F90" s="904"/>
      <c r="G90"/>
      <c r="H90"/>
      <c r="I90"/>
      <c r="J90"/>
      <c r="K90"/>
      <c r="L90"/>
      <c r="M90"/>
      <c r="N90"/>
      <c r="O90"/>
      <c r="P90"/>
      <c r="Q90"/>
      <c r="R90"/>
      <c r="S90"/>
      <c r="T90"/>
      <c r="U90"/>
      <c r="V90"/>
      <c r="W90"/>
    </row>
    <row r="91" spans="1:26">
      <c r="B91" s="896" t="s">
        <v>452</v>
      </c>
      <c r="C91" s="893"/>
      <c r="D91" s="893"/>
      <c r="E91" s="894"/>
      <c r="F91" s="895"/>
    </row>
    <row r="92" spans="1:26">
      <c r="B92" s="897" t="s">
        <v>455</v>
      </c>
      <c r="C92" s="893"/>
      <c r="D92" s="893"/>
      <c r="E92" s="894"/>
      <c r="F92" s="895">
        <v>5.8310279530032177E-2</v>
      </c>
    </row>
    <row r="93" spans="1:26">
      <c r="B93" s="897" t="s">
        <v>497</v>
      </c>
      <c r="C93" s="893"/>
      <c r="D93" s="893"/>
      <c r="E93" s="894"/>
      <c r="F93" s="895">
        <v>0.60640537566038055</v>
      </c>
    </row>
    <row r="94" spans="1:26">
      <c r="B94" s="897" t="s">
        <v>456</v>
      </c>
      <c r="C94" s="895"/>
      <c r="D94" s="895"/>
      <c r="E94" s="894"/>
      <c r="F94" s="895">
        <v>0.3733198611260295</v>
      </c>
    </row>
    <row r="95" spans="1:26">
      <c r="B95" s="897" t="s">
        <v>457</v>
      </c>
      <c r="C95" s="895"/>
      <c r="D95" s="895"/>
      <c r="E95" s="894"/>
      <c r="F95" s="895">
        <v>98.961964483683545</v>
      </c>
      <c r="G95" s="944"/>
    </row>
    <row r="96" spans="1:26">
      <c r="B96" s="905" t="s">
        <v>458</v>
      </c>
      <c r="C96" s="906"/>
      <c r="D96" s="906"/>
      <c r="E96" s="907"/>
      <c r="F96" s="906">
        <f>SUM(F92:F95)</f>
        <v>99.999999999999986</v>
      </c>
    </row>
    <row r="99" spans="2:6">
      <c r="B99" s="437"/>
      <c r="C99" s="891"/>
      <c r="D99" s="891"/>
      <c r="E99" s="890"/>
      <c r="F99" s="891"/>
    </row>
    <row r="100" spans="2:6">
      <c r="B100" s="437"/>
      <c r="C100" s="891"/>
      <c r="D100" s="891"/>
      <c r="E100" s="890"/>
      <c r="F100" s="891"/>
    </row>
    <row r="101" spans="2:6">
      <c r="B101" s="437"/>
      <c r="C101" s="891"/>
      <c r="D101" s="891"/>
      <c r="E101" s="890"/>
      <c r="F101" s="891"/>
    </row>
  </sheetData>
  <phoneticPr fontId="0" type="noConversion"/>
  <pageMargins left="0.7" right="0.7" top="0.75" bottom="0.75" header="0.3" footer="0.3"/>
  <pageSetup paperSize="9" orientation="portrait" r:id="rId1"/>
  <headerFooter alignWithMargins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13"/>
  <dimension ref="B2:AE82"/>
  <sheetViews>
    <sheetView showGridLines="0" topLeftCell="A7" zoomScale="70" zoomScaleNormal="70" workbookViewId="0">
      <selection activeCell="K65" sqref="K65"/>
    </sheetView>
  </sheetViews>
  <sheetFormatPr defaultRowHeight="14.25"/>
  <sheetData>
    <row r="2" spans="2:31">
      <c r="B2" s="867" t="s">
        <v>409</v>
      </c>
    </row>
    <row r="4" spans="2:31">
      <c r="B4" s="873"/>
    </row>
    <row r="8" spans="2:31">
      <c r="C8" s="870"/>
      <c r="AE8" t="s">
        <v>383</v>
      </c>
    </row>
    <row r="25" spans="2:3">
      <c r="C25" t="s">
        <v>404</v>
      </c>
    </row>
    <row r="27" spans="2:3">
      <c r="B27" t="s">
        <v>406</v>
      </c>
    </row>
    <row r="28" spans="2:3">
      <c r="B28" t="s">
        <v>407</v>
      </c>
    </row>
    <row r="29" spans="2:3">
      <c r="C29" t="s">
        <v>408</v>
      </c>
    </row>
    <row r="30" spans="2:3">
      <c r="B30" s="873"/>
    </row>
    <row r="33" spans="3:3">
      <c r="C33" s="870"/>
    </row>
    <row r="51" spans="2:5">
      <c r="B51" t="s">
        <v>387</v>
      </c>
    </row>
    <row r="52" spans="2:5">
      <c r="B52" s="870" t="s">
        <v>405</v>
      </c>
    </row>
    <row r="53" spans="2:5">
      <c r="B53" s="870" t="s">
        <v>410</v>
      </c>
    </row>
    <row r="55" spans="2:5">
      <c r="B55" s="874"/>
    </row>
    <row r="61" spans="2:5">
      <c r="C61" s="872"/>
      <c r="E61" s="870"/>
    </row>
    <row r="82" spans="2:2">
      <c r="B82" s="871"/>
    </row>
  </sheetData>
  <hyperlinks>
    <hyperlink ref="B52" r:id="rId1" display="https://www.csis.org/analysis/post-covid-19-economic-and-health-recovery-laos" xr:uid="{00000000-0004-0000-0600-000000000000}"/>
    <hyperlink ref="B53" r:id="rId2" display="https://www.eria.org/publications/lao-pdr-energy-outlook-2020" xr:uid="{00000000-0004-0000-0600-000001000000}"/>
  </hyperlinks>
  <pageMargins left="0.7" right="0.7" top="0.75" bottom="0.75" header="0.3" footer="0.3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12"/>
  <dimension ref="B2:AE89"/>
  <sheetViews>
    <sheetView showGridLines="0" topLeftCell="B1" zoomScale="130" zoomScaleNormal="130" workbookViewId="0">
      <selection activeCell="M72" sqref="M72"/>
    </sheetView>
  </sheetViews>
  <sheetFormatPr defaultRowHeight="14.25"/>
  <sheetData>
    <row r="2" spans="2:3">
      <c r="B2" s="867" t="s">
        <v>384</v>
      </c>
    </row>
    <row r="4" spans="2:3">
      <c r="B4" s="869">
        <v>2020</v>
      </c>
    </row>
    <row r="6" spans="2:3">
      <c r="B6" t="s">
        <v>381</v>
      </c>
    </row>
    <row r="7" spans="2:3">
      <c r="B7" t="s">
        <v>382</v>
      </c>
    </row>
    <row r="8" spans="2:3">
      <c r="C8" s="870" t="s">
        <v>399</v>
      </c>
    </row>
    <row r="28" spans="2:31">
      <c r="C28" t="s">
        <v>383</v>
      </c>
      <c r="N28" t="s">
        <v>386</v>
      </c>
      <c r="V28" t="s">
        <v>385</v>
      </c>
    </row>
    <row r="29" spans="2:31">
      <c r="AE29" t="s">
        <v>394</v>
      </c>
    </row>
    <row r="30" spans="2:31">
      <c r="B30" s="869">
        <v>2021</v>
      </c>
    </row>
    <row r="32" spans="2:31">
      <c r="B32" t="s">
        <v>402</v>
      </c>
    </row>
    <row r="33" spans="3:3">
      <c r="C33" s="870" t="s">
        <v>398</v>
      </c>
    </row>
    <row r="55" spans="2:5">
      <c r="B55" s="868">
        <v>2022</v>
      </c>
    </row>
    <row r="57" spans="2:5">
      <c r="B57" t="s">
        <v>401</v>
      </c>
    </row>
    <row r="58" spans="2:5">
      <c r="B58" t="s">
        <v>395</v>
      </c>
    </row>
    <row r="59" spans="2:5">
      <c r="B59" t="s">
        <v>400</v>
      </c>
    </row>
    <row r="61" spans="2:5">
      <c r="C61" s="872" t="s">
        <v>397</v>
      </c>
      <c r="E61" s="870" t="s">
        <v>396</v>
      </c>
    </row>
    <row r="79" spans="2:2">
      <c r="B79" t="s">
        <v>403</v>
      </c>
    </row>
    <row r="82" spans="2:2">
      <c r="B82" s="871" t="s">
        <v>387</v>
      </c>
    </row>
    <row r="83" spans="2:2">
      <c r="B83" t="s">
        <v>388</v>
      </c>
    </row>
    <row r="84" spans="2:2">
      <c r="B84" t="s">
        <v>389</v>
      </c>
    </row>
    <row r="85" spans="2:2">
      <c r="B85" t="s">
        <v>390</v>
      </c>
    </row>
    <row r="86" spans="2:2">
      <c r="B86" t="s">
        <v>391</v>
      </c>
    </row>
    <row r="87" spans="2:2">
      <c r="B87" t="s">
        <v>392</v>
      </c>
    </row>
    <row r="88" spans="2:2">
      <c r="B88" t="s">
        <v>393</v>
      </c>
    </row>
    <row r="89" spans="2:2">
      <c r="B89" t="s">
        <v>396</v>
      </c>
    </row>
  </sheetData>
  <hyperlinks>
    <hyperlink ref="E61" r:id="rId1" display="https://www.worldbank.org/en/country/cambodia/publication/cambodia-country-economic-update-december-2021-cambodia-is-now-living-with-covid-19" xr:uid="{00000000-0004-0000-0700-000000000000}"/>
    <hyperlink ref="C33" r:id="rId2" display="https://www.adb.org/countries/cambodia/economy" xr:uid="{00000000-0004-0000-0700-000001000000}"/>
    <hyperlink ref="C8" r:id="rId3" display="https://www.adb.org/news/cambodia-economy-recover-2021-accelerate-2022-adb?fbclid=IwAR10JLMnvwWfbMXXNXYkTgEmaTJwvc41R2-l7b316rrYmGKD-zWcvXVakhQ" xr:uid="{00000000-0004-0000-0700-000002000000}"/>
  </hyperlinks>
  <pageMargins left="0.7" right="0.7" top="0.75" bottom="0.75" header="0.3" footer="0.3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11">
    <tabColor rgb="FFFFC000"/>
    <pageSetUpPr fitToPage="1"/>
  </sheetPr>
  <dimension ref="A1:CP409"/>
  <sheetViews>
    <sheetView showGridLines="0" tabSelected="1" zoomScale="85" zoomScaleNormal="85" workbookViewId="0">
      <pane xSplit="1" topLeftCell="V1" activePane="topRight" state="frozen"/>
      <selection activeCell="A61" sqref="A61"/>
      <selection pane="topRight" activeCell="F25" sqref="F25:W25"/>
    </sheetView>
  </sheetViews>
  <sheetFormatPr defaultColWidth="9.125" defaultRowHeight="18"/>
  <cols>
    <col min="1" max="1" width="36" style="11" customWidth="1"/>
    <col min="2" max="24" width="9.875" style="11" customWidth="1"/>
    <col min="25" max="51" width="9.875" style="4" customWidth="1"/>
    <col min="52" max="69" width="9.125" style="4" customWidth="1"/>
    <col min="70" max="16384" width="9.125" style="4"/>
  </cols>
  <sheetData>
    <row r="1" spans="1:93" ht="47.25" customHeight="1">
      <c r="A1" s="1" t="s">
        <v>514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3"/>
      <c r="Z1" s="3"/>
      <c r="AA1" s="3"/>
      <c r="AB1" s="3"/>
      <c r="AC1" s="3"/>
      <c r="AD1" s="3"/>
      <c r="AE1" s="3"/>
    </row>
    <row r="2" spans="1:93" s="48" customFormat="1" ht="17.100000000000001" customHeight="1">
      <c r="A2" s="47"/>
      <c r="B2" s="47"/>
      <c r="C2" s="47"/>
      <c r="D2" s="47"/>
      <c r="E2" s="47"/>
      <c r="F2" s="47"/>
      <c r="G2" s="47"/>
      <c r="H2" s="47"/>
      <c r="I2" s="47"/>
      <c r="J2" s="47"/>
      <c r="K2" s="47"/>
      <c r="L2" s="47"/>
      <c r="M2" s="47"/>
      <c r="N2" s="47"/>
      <c r="O2" s="47"/>
      <c r="P2" s="47"/>
      <c r="Q2" s="47"/>
      <c r="R2" s="47"/>
      <c r="S2" s="47"/>
      <c r="T2" s="47"/>
      <c r="U2" s="47"/>
      <c r="V2" s="47"/>
      <c r="W2" s="47"/>
      <c r="X2" s="47">
        <v>168.17395500000001</v>
      </c>
      <c r="Y2" s="47">
        <v>172.02420599999999</v>
      </c>
      <c r="Z2" s="47">
        <v>172.02420599999999</v>
      </c>
      <c r="AA2" s="47">
        <v>172.02420599999999</v>
      </c>
      <c r="AB2" s="47">
        <v>172.02420599999999</v>
      </c>
      <c r="AC2" s="47">
        <v>172.02420599999999</v>
      </c>
      <c r="AD2" s="47"/>
      <c r="AE2" s="47">
        <f>X2-X10</f>
        <v>0</v>
      </c>
      <c r="AF2" s="47">
        <f t="shared" ref="AF2:AJ2" si="0">Y2-Y10</f>
        <v>0</v>
      </c>
      <c r="AG2" s="47">
        <f t="shared" si="0"/>
        <v>0</v>
      </c>
      <c r="AH2" s="47">
        <f t="shared" si="0"/>
        <v>0</v>
      </c>
      <c r="AI2" s="47">
        <f t="shared" si="0"/>
        <v>0</v>
      </c>
      <c r="AJ2" s="47">
        <f t="shared" si="0"/>
        <v>0</v>
      </c>
      <c r="AK2" s="866"/>
      <c r="AL2" s="866"/>
      <c r="AM2" s="47"/>
      <c r="AN2" s="47"/>
      <c r="AO2" s="47"/>
      <c r="AP2" s="47"/>
      <c r="AQ2" s="47"/>
      <c r="AR2" s="47"/>
      <c r="AS2" s="47"/>
      <c r="AT2" s="47"/>
      <c r="AU2" s="47"/>
      <c r="AV2" s="47"/>
      <c r="AW2" s="47"/>
      <c r="AX2" s="47"/>
      <c r="AY2" s="47"/>
    </row>
    <row r="3" spans="1:93" ht="17.100000000000001" customHeight="1">
      <c r="A3" s="49"/>
      <c r="B3" s="50" t="s">
        <v>7</v>
      </c>
      <c r="C3" s="51"/>
      <c r="D3" s="51"/>
      <c r="E3" s="51"/>
      <c r="F3" s="50"/>
      <c r="G3" s="52"/>
      <c r="H3" s="50"/>
      <c r="I3" s="53"/>
      <c r="J3" s="53"/>
      <c r="K3" s="193"/>
      <c r="L3" s="51"/>
      <c r="M3" s="51"/>
      <c r="N3" s="51"/>
      <c r="O3" s="387"/>
      <c r="P3" s="50"/>
      <c r="Q3" s="54"/>
      <c r="R3" s="54"/>
      <c r="S3" s="54"/>
      <c r="T3" s="54"/>
      <c r="U3" s="647"/>
      <c r="V3" s="54"/>
      <c r="W3" s="647"/>
      <c r="X3" s="55"/>
      <c r="Y3" s="55"/>
      <c r="Z3" s="55"/>
      <c r="AA3" s="55"/>
      <c r="AB3" s="55"/>
      <c r="AC3" s="55"/>
      <c r="AD3" s="55"/>
      <c r="AE3" s="55"/>
      <c r="AF3" s="55"/>
      <c r="AG3" s="55"/>
      <c r="AH3" s="55"/>
      <c r="AI3" s="55"/>
      <c r="AJ3" s="55"/>
      <c r="AK3" s="55"/>
      <c r="AL3" s="55"/>
      <c r="AM3" s="55"/>
      <c r="AN3" s="55"/>
      <c r="AO3" s="55"/>
      <c r="AP3" s="55"/>
      <c r="AQ3" s="55"/>
      <c r="AR3" s="55"/>
      <c r="AS3" s="55"/>
      <c r="AT3" s="55"/>
      <c r="AU3" s="55"/>
      <c r="AV3" s="55"/>
      <c r="AW3" s="55"/>
      <c r="AX3" s="55"/>
      <c r="AY3" s="55"/>
    </row>
    <row r="4" spans="1:93" ht="17.100000000000001" customHeight="1">
      <c r="A4" s="56" t="s">
        <v>1</v>
      </c>
      <c r="B4" s="57" t="s">
        <v>2</v>
      </c>
      <c r="C4" s="58"/>
      <c r="D4" s="58"/>
      <c r="E4" s="59"/>
      <c r="F4" s="60"/>
      <c r="G4" s="61"/>
      <c r="H4" s="216"/>
      <c r="I4" s="483"/>
      <c r="J4" s="173"/>
      <c r="K4" s="173"/>
      <c r="L4" s="484"/>
      <c r="M4" s="297"/>
      <c r="N4" s="297"/>
      <c r="O4" s="297"/>
      <c r="P4" s="297"/>
      <c r="Q4" s="485"/>
      <c r="R4" s="485"/>
      <c r="S4" s="485"/>
      <c r="T4" s="485"/>
      <c r="U4" s="485"/>
      <c r="V4" s="485"/>
      <c r="W4" s="485"/>
      <c r="X4" s="487"/>
      <c r="Y4" s="487"/>
      <c r="Z4" s="487"/>
      <c r="AA4" s="487"/>
      <c r="AB4" s="487"/>
      <c r="AC4" s="487"/>
      <c r="AD4" s="487"/>
      <c r="AE4" s="487"/>
      <c r="AF4" s="487"/>
      <c r="AG4" s="487"/>
      <c r="AH4" s="487"/>
      <c r="AI4" s="487"/>
      <c r="AJ4" s="487"/>
      <c r="AK4" s="487"/>
      <c r="AL4" s="487"/>
      <c r="AM4" s="487"/>
      <c r="AN4" s="487"/>
      <c r="AO4" s="487"/>
      <c r="AP4" s="487"/>
      <c r="AQ4" s="487"/>
      <c r="AR4" s="487"/>
      <c r="AS4" s="487"/>
      <c r="AT4" s="487"/>
      <c r="AU4" s="487"/>
      <c r="AV4" s="487"/>
      <c r="AW4" s="487"/>
      <c r="AX4" s="487"/>
      <c r="AY4" s="487"/>
      <c r="BI4" s="702"/>
    </row>
    <row r="5" spans="1:93" ht="17.100000000000001" customHeight="1">
      <c r="A5" s="229"/>
      <c r="B5" s="181">
        <v>2001</v>
      </c>
      <c r="C5" s="182">
        <v>2002</v>
      </c>
      <c r="D5" s="182">
        <v>2003</v>
      </c>
      <c r="E5" s="182">
        <v>2004</v>
      </c>
      <c r="F5" s="182">
        <v>2005</v>
      </c>
      <c r="G5" s="182">
        <v>2006</v>
      </c>
      <c r="H5" s="182">
        <v>2007</v>
      </c>
      <c r="I5" s="182">
        <v>2008</v>
      </c>
      <c r="J5" s="182">
        <v>2009</v>
      </c>
      <c r="K5" s="182">
        <v>2010</v>
      </c>
      <c r="L5" s="182">
        <v>2011</v>
      </c>
      <c r="M5" s="182">
        <v>2012</v>
      </c>
      <c r="N5" s="182">
        <v>2013</v>
      </c>
      <c r="O5" s="182">
        <v>2014</v>
      </c>
      <c r="P5" s="182">
        <v>2015</v>
      </c>
      <c r="Q5" s="183">
        <v>2016</v>
      </c>
      <c r="R5" s="183">
        <v>2017</v>
      </c>
      <c r="S5" s="183">
        <v>2018</v>
      </c>
      <c r="T5" s="183">
        <v>2019</v>
      </c>
      <c r="U5" s="182">
        <v>2020</v>
      </c>
      <c r="V5" s="183">
        <v>2021</v>
      </c>
      <c r="W5" s="182">
        <v>2022</v>
      </c>
      <c r="X5" s="164">
        <v>2023</v>
      </c>
      <c r="Y5" s="161">
        <v>2024</v>
      </c>
      <c r="Z5" s="163">
        <v>2025</v>
      </c>
      <c r="AA5" s="161">
        <v>2026</v>
      </c>
      <c r="AB5" s="162">
        <v>2027</v>
      </c>
      <c r="AC5" s="164">
        <v>2028</v>
      </c>
      <c r="AD5" s="161">
        <v>2029</v>
      </c>
      <c r="AE5" s="163">
        <v>2030</v>
      </c>
      <c r="AF5" s="161">
        <v>2031</v>
      </c>
      <c r="AG5" s="162">
        <v>2032</v>
      </c>
      <c r="AH5" s="164">
        <v>2033</v>
      </c>
      <c r="AI5" s="161">
        <v>2034</v>
      </c>
      <c r="AJ5" s="161">
        <v>2035</v>
      </c>
      <c r="AK5" s="163">
        <v>2036</v>
      </c>
      <c r="AL5" s="162">
        <v>2037</v>
      </c>
      <c r="AM5" s="164">
        <f>AL5+1</f>
        <v>2038</v>
      </c>
      <c r="AN5" s="161">
        <f t="shared" ref="AN5:AQ5" si="1">AM5+1</f>
        <v>2039</v>
      </c>
      <c r="AO5" s="161">
        <f t="shared" si="1"/>
        <v>2040</v>
      </c>
      <c r="AP5" s="161">
        <f t="shared" si="1"/>
        <v>2041</v>
      </c>
      <c r="AQ5" s="161">
        <f t="shared" si="1"/>
        <v>2042</v>
      </c>
      <c r="AR5" s="161">
        <f>AQ5+1</f>
        <v>2043</v>
      </c>
      <c r="AS5" s="161">
        <f t="shared" ref="AS5:AV5" si="2">AR5+1</f>
        <v>2044</v>
      </c>
      <c r="AT5" s="161">
        <f t="shared" si="2"/>
        <v>2045</v>
      </c>
      <c r="AU5" s="161">
        <f t="shared" si="2"/>
        <v>2046</v>
      </c>
      <c r="AV5" s="161">
        <f t="shared" si="2"/>
        <v>2047</v>
      </c>
      <c r="AW5" s="161">
        <f t="shared" ref="AW5:AY5" si="3">AV5+1</f>
        <v>2048</v>
      </c>
      <c r="AX5" s="161">
        <f t="shared" si="3"/>
        <v>2049</v>
      </c>
      <c r="AY5" s="162">
        <f t="shared" si="3"/>
        <v>2050</v>
      </c>
      <c r="BA5" s="702" t="s">
        <v>75</v>
      </c>
      <c r="CO5" s="702" t="s">
        <v>99</v>
      </c>
    </row>
    <row r="6" spans="1:93" ht="17.100000000000001" customHeight="1">
      <c r="A6" s="26" t="s">
        <v>89</v>
      </c>
      <c r="B6" s="488">
        <v>228.583</v>
      </c>
      <c r="C6" s="489">
        <v>242.179</v>
      </c>
      <c r="D6" s="489">
        <v>247.48400000000001</v>
      </c>
      <c r="E6" s="489">
        <v>250.328</v>
      </c>
      <c r="F6" s="489">
        <v>258.52199999999999</v>
      </c>
      <c r="G6" s="489">
        <v>280.86599999999999</v>
      </c>
      <c r="H6" s="489">
        <v>295.93799999999999</v>
      </c>
      <c r="I6" s="489">
        <v>305.428</v>
      </c>
      <c r="J6" s="489">
        <v>319.84472</v>
      </c>
      <c r="K6" s="489">
        <v>349.92697500000003</v>
      </c>
      <c r="L6" s="489">
        <v>353.44439</v>
      </c>
      <c r="M6" s="489">
        <v>390.36220000000003</v>
      </c>
      <c r="N6" s="489">
        <v>389.29300000000001</v>
      </c>
      <c r="O6" s="489">
        <v>412.15456</v>
      </c>
      <c r="P6" s="489">
        <v>436.07600000000002</v>
      </c>
      <c r="Q6" s="490">
        <v>471.42894999999999</v>
      </c>
      <c r="R6" s="490">
        <v>482.99121000000002</v>
      </c>
      <c r="S6" s="490">
        <v>505.71424999999999</v>
      </c>
      <c r="T6" s="490">
        <v>545.90035</v>
      </c>
      <c r="U6" s="489">
        <v>524.95262000000002</v>
      </c>
      <c r="V6" s="490">
        <v>511.42970000000003</v>
      </c>
      <c r="W6" s="489">
        <v>529.20072900000002</v>
      </c>
      <c r="X6" s="1099">
        <v>573.63352999999995</v>
      </c>
      <c r="Y6" s="1045">
        <v>600.44087400000001</v>
      </c>
      <c r="Z6" s="1046">
        <v>628.46499200000005</v>
      </c>
      <c r="AA6" s="1045">
        <v>657.74420699999996</v>
      </c>
      <c r="AB6" s="1047">
        <v>688.34558600000003</v>
      </c>
      <c r="AC6" s="1044">
        <v>720.31703300000004</v>
      </c>
      <c r="AD6" s="1045">
        <v>753.73519499999998</v>
      </c>
      <c r="AE6" s="1046">
        <v>788.65755799999999</v>
      </c>
      <c r="AF6" s="1045">
        <v>825.14160700000002</v>
      </c>
      <c r="AG6" s="1047">
        <v>844.83034599999996</v>
      </c>
      <c r="AH6" s="1044">
        <v>859.20168899999999</v>
      </c>
      <c r="AI6" s="1045">
        <v>873.57303200000001</v>
      </c>
      <c r="AJ6" s="1045">
        <v>883.15392699999995</v>
      </c>
      <c r="AK6" s="1046">
        <v>893.69291199999998</v>
      </c>
      <c r="AL6" s="1047">
        <v>906.14807599999995</v>
      </c>
      <c r="AM6" s="833">
        <v>918.77682435787483</v>
      </c>
      <c r="AN6" s="834">
        <v>931.58157627334765</v>
      </c>
      <c r="AO6" s="834">
        <v>944.56478466189424</v>
      </c>
      <c r="AP6" s="834">
        <v>957.72893662463071</v>
      </c>
      <c r="AQ6" s="834">
        <v>971.07655392475021</v>
      </c>
      <c r="AR6" s="834">
        <v>984.61019347059857</v>
      </c>
      <c r="AS6" s="834">
        <v>998.33244780548353</v>
      </c>
      <c r="AT6" s="834">
        <v>1012.2459456043098</v>
      </c>
      <c r="AU6" s="834">
        <v>1026.3533521771358</v>
      </c>
      <c r="AV6" s="834">
        <v>1040.6573699797475</v>
      </c>
      <c r="AW6" s="834">
        <v>1055.1607391313498</v>
      </c>
      <c r="AX6" s="834">
        <v>1069.8662379394707</v>
      </c>
      <c r="AY6" s="835">
        <v>1084.7766834321828</v>
      </c>
      <c r="AZ6">
        <v>6</v>
      </c>
      <c r="BA6" s="743" t="s">
        <v>433</v>
      </c>
      <c r="BI6" s="743"/>
      <c r="CO6">
        <v>6</v>
      </c>
    </row>
    <row r="7" spans="1:93" ht="17.100000000000001" customHeight="1">
      <c r="A7" s="382" t="s">
        <v>246</v>
      </c>
      <c r="B7" s="495"/>
      <c r="C7" s="496"/>
      <c r="D7" s="496"/>
      <c r="E7" s="496"/>
      <c r="F7" s="496"/>
      <c r="G7" s="496"/>
      <c r="H7" s="496"/>
      <c r="I7" s="496"/>
      <c r="J7" s="496"/>
      <c r="K7" s="496"/>
      <c r="L7" s="496"/>
      <c r="M7" s="496"/>
      <c r="N7" s="496"/>
      <c r="O7" s="496"/>
      <c r="P7" s="496"/>
      <c r="Q7" s="497"/>
      <c r="R7" s="497"/>
      <c r="S7" s="497"/>
      <c r="T7" s="497"/>
      <c r="U7" s="496"/>
      <c r="V7" s="497"/>
      <c r="W7" s="496"/>
      <c r="X7" s="500"/>
      <c r="Y7" s="498"/>
      <c r="Z7" s="501"/>
      <c r="AA7" s="498"/>
      <c r="AB7" s="499"/>
      <c r="AC7" s="500"/>
      <c r="AD7" s="498"/>
      <c r="AE7" s="501"/>
      <c r="AF7" s="498"/>
      <c r="AG7" s="499"/>
      <c r="AH7" s="500"/>
      <c r="AI7" s="498"/>
      <c r="AJ7" s="498"/>
      <c r="AK7" s="501"/>
      <c r="AL7" s="499"/>
      <c r="AM7" s="836"/>
      <c r="AN7" s="837"/>
      <c r="AO7" s="837"/>
      <c r="AP7" s="837"/>
      <c r="AQ7" s="837"/>
      <c r="AR7" s="837"/>
      <c r="AS7" s="837"/>
      <c r="AT7" s="837"/>
      <c r="AU7" s="837"/>
      <c r="AV7" s="837"/>
      <c r="AW7" s="837"/>
      <c r="AX7" s="837"/>
      <c r="AY7" s="838"/>
      <c r="AZ7">
        <v>6</v>
      </c>
      <c r="BI7" s="743"/>
      <c r="CO7">
        <v>6</v>
      </c>
    </row>
    <row r="8" spans="1:93" ht="17.100000000000001" customHeight="1">
      <c r="A8" s="27" t="s">
        <v>83</v>
      </c>
      <c r="B8" s="502">
        <v>4.4960000000000004</v>
      </c>
      <c r="C8" s="503">
        <v>4.327</v>
      </c>
      <c r="D8" s="503">
        <v>4.3949999999999996</v>
      </c>
      <c r="E8" s="503">
        <v>4.2910000000000004</v>
      </c>
      <c r="F8" s="503">
        <v>4.0830000000000002</v>
      </c>
      <c r="G8" s="503">
        <v>3.7770000000000001</v>
      </c>
      <c r="H8" s="503">
        <v>3.3650000000000002</v>
      </c>
      <c r="I8" s="503">
        <v>3.2650000000000001</v>
      </c>
      <c r="J8" s="503">
        <v>3.4070100000000001</v>
      </c>
      <c r="K8" s="503">
        <v>3.1408499999999999</v>
      </c>
      <c r="L8" s="503">
        <v>2.61537</v>
      </c>
      <c r="M8" s="503">
        <v>2.3458510000000001</v>
      </c>
      <c r="N8" s="503">
        <v>3.0920000000000001</v>
      </c>
      <c r="O8" s="503">
        <v>2.9028499999999999</v>
      </c>
      <c r="P8" s="503">
        <v>2.8690000000000002</v>
      </c>
      <c r="Q8" s="504">
        <v>2.3804699999999999</v>
      </c>
      <c r="R8" s="504">
        <v>2.23183</v>
      </c>
      <c r="S8" s="504">
        <v>2.4265799999999995</v>
      </c>
      <c r="T8" s="504">
        <v>2.1332400000000002</v>
      </c>
      <c r="U8" s="503">
        <v>2.223948</v>
      </c>
      <c r="V8" s="504">
        <v>2.4782099999999998</v>
      </c>
      <c r="W8" s="503">
        <v>2.5603399999999996</v>
      </c>
      <c r="X8" s="1060">
        <v>2.86</v>
      </c>
      <c r="Y8" s="505">
        <v>2.86</v>
      </c>
      <c r="Z8" s="508">
        <v>2.86</v>
      </c>
      <c r="AA8" s="505">
        <v>2.86</v>
      </c>
      <c r="AB8" s="506">
        <v>2.86</v>
      </c>
      <c r="AC8" s="507">
        <v>2.86</v>
      </c>
      <c r="AD8" s="505">
        <v>2.86</v>
      </c>
      <c r="AE8" s="508">
        <v>2.86</v>
      </c>
      <c r="AF8" s="505">
        <v>2.86</v>
      </c>
      <c r="AG8" s="506">
        <v>2.86</v>
      </c>
      <c r="AH8" s="507">
        <v>2.86</v>
      </c>
      <c r="AI8" s="505">
        <v>2.86</v>
      </c>
      <c r="AJ8" s="505">
        <v>2.86</v>
      </c>
      <c r="AK8" s="508">
        <v>2.86</v>
      </c>
      <c r="AL8" s="506">
        <v>2.86</v>
      </c>
      <c r="AM8" s="839">
        <f t="shared" ref="AM8:AM16" si="4">AL8</f>
        <v>2.86</v>
      </c>
      <c r="AN8" s="840">
        <f t="shared" ref="AN8:AY8" si="5">AM8</f>
        <v>2.86</v>
      </c>
      <c r="AO8" s="840">
        <f t="shared" si="5"/>
        <v>2.86</v>
      </c>
      <c r="AP8" s="840">
        <f t="shared" si="5"/>
        <v>2.86</v>
      </c>
      <c r="AQ8" s="840">
        <f t="shared" si="5"/>
        <v>2.86</v>
      </c>
      <c r="AR8" s="840">
        <f t="shared" si="5"/>
        <v>2.86</v>
      </c>
      <c r="AS8" s="840">
        <f t="shared" si="5"/>
        <v>2.86</v>
      </c>
      <c r="AT8" s="840">
        <f t="shared" si="5"/>
        <v>2.86</v>
      </c>
      <c r="AU8" s="840">
        <f t="shared" si="5"/>
        <v>2.86</v>
      </c>
      <c r="AV8" s="840">
        <f t="shared" si="5"/>
        <v>2.86</v>
      </c>
      <c r="AW8" s="840">
        <f t="shared" si="5"/>
        <v>2.86</v>
      </c>
      <c r="AX8" s="840">
        <f t="shared" si="5"/>
        <v>2.86</v>
      </c>
      <c r="AY8" s="841">
        <f t="shared" si="5"/>
        <v>2.86</v>
      </c>
      <c r="AZ8">
        <v>5</v>
      </c>
      <c r="BA8" s="743" t="s">
        <v>433</v>
      </c>
      <c r="BI8" s="743"/>
      <c r="CO8">
        <v>5</v>
      </c>
    </row>
    <row r="9" spans="1:93" ht="17.100000000000001" customHeight="1">
      <c r="A9" s="27" t="s">
        <v>85</v>
      </c>
      <c r="B9" s="502">
        <v>365.81200000000001</v>
      </c>
      <c r="C9" s="503">
        <v>341.34399999999999</v>
      </c>
      <c r="D9" s="503">
        <v>316.13900000000001</v>
      </c>
      <c r="E9" s="503">
        <v>357.34399999999999</v>
      </c>
      <c r="F9" s="503">
        <v>392.81400000000002</v>
      </c>
      <c r="G9" s="503">
        <v>434.428</v>
      </c>
      <c r="H9" s="503">
        <v>436.58100000000002</v>
      </c>
      <c r="I9" s="503">
        <v>399.447</v>
      </c>
      <c r="J9" s="503">
        <v>323.11652999999995</v>
      </c>
      <c r="K9" s="503">
        <v>347.66966000000002</v>
      </c>
      <c r="L9" s="503">
        <v>369.93311999999997</v>
      </c>
      <c r="M9" s="503">
        <v>386.07409000000007</v>
      </c>
      <c r="N9" s="503">
        <v>409.07900000000001</v>
      </c>
      <c r="O9" s="503">
        <v>393.19760000000002</v>
      </c>
      <c r="P9" s="503">
        <v>420.27699999999999</v>
      </c>
      <c r="Q9" s="504">
        <v>329.45675999999997</v>
      </c>
      <c r="R9" s="504">
        <v>213.62868</v>
      </c>
      <c r="S9" s="504">
        <v>238.66499999999999</v>
      </c>
      <c r="T9" s="504">
        <v>250.95496999999997</v>
      </c>
      <c r="U9" s="503">
        <v>241.25176999999999</v>
      </c>
      <c r="V9" s="504">
        <v>245.92750000000001</v>
      </c>
      <c r="W9" s="503">
        <v>201.49971100000002</v>
      </c>
      <c r="X9" s="1060">
        <v>245</v>
      </c>
      <c r="Y9" s="1049">
        <v>235</v>
      </c>
      <c r="Z9" s="1050">
        <v>235</v>
      </c>
      <c r="AA9" s="1049">
        <v>235</v>
      </c>
      <c r="AB9" s="1051">
        <v>235</v>
      </c>
      <c r="AC9" s="1048">
        <v>235</v>
      </c>
      <c r="AD9" s="1049">
        <v>235</v>
      </c>
      <c r="AE9" s="1050">
        <v>235</v>
      </c>
      <c r="AF9" s="1049">
        <v>235</v>
      </c>
      <c r="AG9" s="1051">
        <v>235</v>
      </c>
      <c r="AH9" s="1048">
        <v>235</v>
      </c>
      <c r="AI9" s="1049">
        <v>235</v>
      </c>
      <c r="AJ9" s="1049">
        <v>235</v>
      </c>
      <c r="AK9" s="1050">
        <v>235</v>
      </c>
      <c r="AL9" s="1051">
        <v>235</v>
      </c>
      <c r="AM9" s="839">
        <f t="shared" si="4"/>
        <v>235</v>
      </c>
      <c r="AN9" s="840">
        <f t="shared" ref="AN9:AY9" si="6">AM9</f>
        <v>235</v>
      </c>
      <c r="AO9" s="840">
        <f t="shared" si="6"/>
        <v>235</v>
      </c>
      <c r="AP9" s="840">
        <f t="shared" si="6"/>
        <v>235</v>
      </c>
      <c r="AQ9" s="840">
        <f t="shared" si="6"/>
        <v>235</v>
      </c>
      <c r="AR9" s="840">
        <f t="shared" si="6"/>
        <v>235</v>
      </c>
      <c r="AS9" s="840">
        <f t="shared" si="6"/>
        <v>235</v>
      </c>
      <c r="AT9" s="840">
        <f t="shared" si="6"/>
        <v>235</v>
      </c>
      <c r="AU9" s="840">
        <f t="shared" si="6"/>
        <v>235</v>
      </c>
      <c r="AV9" s="840">
        <f t="shared" si="6"/>
        <v>235</v>
      </c>
      <c r="AW9" s="840">
        <f t="shared" si="6"/>
        <v>235</v>
      </c>
      <c r="AX9" s="840">
        <f t="shared" si="6"/>
        <v>235</v>
      </c>
      <c r="AY9" s="841">
        <f t="shared" si="6"/>
        <v>235</v>
      </c>
      <c r="AZ9">
        <v>3</v>
      </c>
      <c r="BA9" s="743" t="s">
        <v>433</v>
      </c>
      <c r="BI9" s="743"/>
      <c r="CO9">
        <v>3</v>
      </c>
    </row>
    <row r="10" spans="1:93" ht="17.100000000000001" customHeight="1">
      <c r="A10" s="27" t="s">
        <v>86</v>
      </c>
      <c r="B10" s="502">
        <v>125.21599999999999</v>
      </c>
      <c r="C10" s="503">
        <v>261.20800000000003</v>
      </c>
      <c r="D10" s="503">
        <v>162.76900000000001</v>
      </c>
      <c r="E10" s="503">
        <v>204.45599999999999</v>
      </c>
      <c r="F10" s="503">
        <v>269.07900000000001</v>
      </c>
      <c r="G10" s="503">
        <v>257.50900000000001</v>
      </c>
      <c r="H10" s="503">
        <v>217.56100000000001</v>
      </c>
      <c r="I10" s="503">
        <v>199.36500000000001</v>
      </c>
      <c r="J10" s="503">
        <v>166.08635999999998</v>
      </c>
      <c r="K10" s="503">
        <v>201.54761999999999</v>
      </c>
      <c r="L10" s="503">
        <v>188.13633999999999</v>
      </c>
      <c r="M10" s="503">
        <v>230.22709</v>
      </c>
      <c r="N10" s="503">
        <v>218.572</v>
      </c>
      <c r="O10" s="503">
        <v>223.96826200000001</v>
      </c>
      <c r="P10" s="503">
        <v>234.29599999999999</v>
      </c>
      <c r="Q10" s="504">
        <v>233.15290999999999</v>
      </c>
      <c r="R10" s="504">
        <v>235.42859000000001</v>
      </c>
      <c r="S10" s="504">
        <v>228.99814000000003</v>
      </c>
      <c r="T10" s="504">
        <v>204.93464</v>
      </c>
      <c r="U10" s="503">
        <v>191.18146999999999</v>
      </c>
      <c r="V10" s="504">
        <v>189.43996000000001</v>
      </c>
      <c r="W10" s="503">
        <v>158.85756799999999</v>
      </c>
      <c r="X10" s="1060">
        <v>168.17395500000001</v>
      </c>
      <c r="Y10" s="1049">
        <v>172.02420599999999</v>
      </c>
      <c r="Z10" s="1050">
        <v>172.02420599999999</v>
      </c>
      <c r="AA10" s="1049">
        <v>172.02420599999999</v>
      </c>
      <c r="AB10" s="1051">
        <v>172.02420599999999</v>
      </c>
      <c r="AC10" s="1048">
        <v>172.02420599999999</v>
      </c>
      <c r="AD10" s="1049">
        <v>172.02420599999999</v>
      </c>
      <c r="AE10" s="1050">
        <v>172.02420599999999</v>
      </c>
      <c r="AF10" s="1049">
        <v>172.02420599999999</v>
      </c>
      <c r="AG10" s="1051">
        <v>172.02420599999999</v>
      </c>
      <c r="AH10" s="1048">
        <v>172.02420599999999</v>
      </c>
      <c r="AI10" s="1049">
        <v>172.02420599999999</v>
      </c>
      <c r="AJ10" s="1049">
        <v>172.02420599999999</v>
      </c>
      <c r="AK10" s="1050">
        <v>172.02420599999999</v>
      </c>
      <c r="AL10" s="1051">
        <v>172.02420599999999</v>
      </c>
      <c r="AM10" s="839">
        <f t="shared" si="4"/>
        <v>172.02420599999999</v>
      </c>
      <c r="AN10" s="840">
        <f t="shared" ref="AN10:AY10" si="7">AM10</f>
        <v>172.02420599999999</v>
      </c>
      <c r="AO10" s="840">
        <f t="shared" si="7"/>
        <v>172.02420599999999</v>
      </c>
      <c r="AP10" s="840">
        <f t="shared" si="7"/>
        <v>172.02420599999999</v>
      </c>
      <c r="AQ10" s="840">
        <f t="shared" si="7"/>
        <v>172.02420599999999</v>
      </c>
      <c r="AR10" s="840">
        <f t="shared" si="7"/>
        <v>172.02420599999999</v>
      </c>
      <c r="AS10" s="840">
        <f t="shared" si="7"/>
        <v>172.02420599999999</v>
      </c>
      <c r="AT10" s="840">
        <f t="shared" si="7"/>
        <v>172.02420599999999</v>
      </c>
      <c r="AU10" s="840">
        <f t="shared" si="7"/>
        <v>172.02420599999999</v>
      </c>
      <c r="AV10" s="840">
        <f t="shared" si="7"/>
        <v>172.02420599999999</v>
      </c>
      <c r="AW10" s="840">
        <f t="shared" si="7"/>
        <v>172.02420599999999</v>
      </c>
      <c r="AX10" s="840">
        <f t="shared" si="7"/>
        <v>172.02420599999999</v>
      </c>
      <c r="AY10" s="841">
        <f t="shared" si="7"/>
        <v>172.02420599999999</v>
      </c>
      <c r="AZ10">
        <v>5</v>
      </c>
      <c r="BA10" s="743" t="s">
        <v>433</v>
      </c>
      <c r="BI10" s="744"/>
      <c r="CO10">
        <v>5</v>
      </c>
    </row>
    <row r="11" spans="1:93" ht="17.100000000000001" customHeight="1">
      <c r="A11" s="27" t="s">
        <v>87</v>
      </c>
      <c r="B11" s="502">
        <v>49.103000000000002</v>
      </c>
      <c r="C11" s="503">
        <v>67.596000000000004</v>
      </c>
      <c r="D11" s="503">
        <v>67.712999999999994</v>
      </c>
      <c r="E11" s="503">
        <v>78.238</v>
      </c>
      <c r="F11" s="503">
        <v>72.346999999999994</v>
      </c>
      <c r="G11" s="503">
        <v>76.649000000000001</v>
      </c>
      <c r="H11" s="503">
        <v>63.558999999999997</v>
      </c>
      <c r="I11" s="503">
        <v>55.302999999999997</v>
      </c>
      <c r="J11" s="503">
        <v>27.070315000000001</v>
      </c>
      <c r="K11" s="503">
        <v>26.815159999999999</v>
      </c>
      <c r="L11" s="503">
        <v>27.64874</v>
      </c>
      <c r="M11" s="503">
        <v>32.249360000000003</v>
      </c>
      <c r="N11" s="503">
        <v>57.643999999999998</v>
      </c>
      <c r="O11" s="503">
        <v>65.205849999999998</v>
      </c>
      <c r="P11" s="503">
        <v>68.3</v>
      </c>
      <c r="Q11" s="504">
        <v>71.988770000000002</v>
      </c>
      <c r="R11" s="504">
        <v>55.637869999999999</v>
      </c>
      <c r="S11" s="504">
        <v>29.770740000000004</v>
      </c>
      <c r="T11" s="504">
        <v>27.10885</v>
      </c>
      <c r="U11" s="503">
        <v>30.74362</v>
      </c>
      <c r="V11" s="504">
        <v>27.98047</v>
      </c>
      <c r="W11" s="503">
        <v>31.241519999999998</v>
      </c>
      <c r="X11" s="1060">
        <v>30</v>
      </c>
      <c r="Y11" s="509">
        <v>30</v>
      </c>
      <c r="Z11" s="508">
        <v>72</v>
      </c>
      <c r="AA11" s="505">
        <v>72</v>
      </c>
      <c r="AB11" s="506">
        <v>72</v>
      </c>
      <c r="AC11" s="507">
        <v>72</v>
      </c>
      <c r="AD11" s="505">
        <v>72</v>
      </c>
      <c r="AE11" s="508">
        <v>72</v>
      </c>
      <c r="AF11" s="505">
        <v>72</v>
      </c>
      <c r="AG11" s="506">
        <v>72</v>
      </c>
      <c r="AH11" s="507">
        <v>72</v>
      </c>
      <c r="AI11" s="505">
        <v>72</v>
      </c>
      <c r="AJ11" s="505">
        <v>72</v>
      </c>
      <c r="AK11" s="508">
        <v>72</v>
      </c>
      <c r="AL11" s="506">
        <v>72</v>
      </c>
      <c r="AM11" s="839">
        <f t="shared" si="4"/>
        <v>72</v>
      </c>
      <c r="AN11" s="840">
        <f t="shared" ref="AN11:AY16" si="8">AM11</f>
        <v>72</v>
      </c>
      <c r="AO11" s="840">
        <f t="shared" si="8"/>
        <v>72</v>
      </c>
      <c r="AP11" s="840">
        <f t="shared" si="8"/>
        <v>72</v>
      </c>
      <c r="AQ11" s="840">
        <f t="shared" si="8"/>
        <v>72</v>
      </c>
      <c r="AR11" s="840">
        <f t="shared" si="8"/>
        <v>72</v>
      </c>
      <c r="AS11" s="840">
        <f t="shared" si="8"/>
        <v>72</v>
      </c>
      <c r="AT11" s="840">
        <f t="shared" si="8"/>
        <v>72</v>
      </c>
      <c r="AU11" s="840">
        <f t="shared" si="8"/>
        <v>72</v>
      </c>
      <c r="AV11" s="840">
        <f t="shared" si="8"/>
        <v>72</v>
      </c>
      <c r="AW11" s="840">
        <f t="shared" si="8"/>
        <v>72</v>
      </c>
      <c r="AX11" s="840">
        <f t="shared" si="8"/>
        <v>72</v>
      </c>
      <c r="AY11" s="841">
        <f t="shared" si="8"/>
        <v>72</v>
      </c>
      <c r="AZ11">
        <v>4</v>
      </c>
      <c r="BA11" s="743" t="s">
        <v>433</v>
      </c>
      <c r="BI11" s="743"/>
      <c r="CO11">
        <v>4</v>
      </c>
    </row>
    <row r="12" spans="1:93" ht="17.100000000000001" customHeight="1">
      <c r="A12" s="27" t="s">
        <v>88</v>
      </c>
      <c r="B12" s="502">
        <v>147.08600000000001</v>
      </c>
      <c r="C12" s="503">
        <v>174.292</v>
      </c>
      <c r="D12" s="503">
        <v>163.905</v>
      </c>
      <c r="E12" s="503">
        <v>183.07499999999999</v>
      </c>
      <c r="F12" s="503">
        <v>170.91800000000001</v>
      </c>
      <c r="G12" s="503">
        <v>157.00399999999999</v>
      </c>
      <c r="H12" s="503">
        <v>202.881</v>
      </c>
      <c r="I12" s="503">
        <v>193.309</v>
      </c>
      <c r="J12" s="503">
        <v>184.85363000000001</v>
      </c>
      <c r="K12" s="503">
        <v>219.81246999999999</v>
      </c>
      <c r="L12" s="503">
        <v>196.29989</v>
      </c>
      <c r="M12" s="503">
        <v>226.45945000000003</v>
      </c>
      <c r="N12" s="503">
        <v>202.328</v>
      </c>
      <c r="O12" s="503">
        <v>187.79532</v>
      </c>
      <c r="P12" s="503">
        <v>141.804</v>
      </c>
      <c r="Q12" s="504">
        <v>153.76838000000001</v>
      </c>
      <c r="R12" s="504">
        <v>179.09537</v>
      </c>
      <c r="S12" s="504">
        <v>176.35517999999996</v>
      </c>
      <c r="T12" s="504">
        <v>169.85243</v>
      </c>
      <c r="U12" s="503">
        <v>198.71032</v>
      </c>
      <c r="V12" s="504">
        <v>37.404040000000002</v>
      </c>
      <c r="W12" s="503">
        <v>0</v>
      </c>
      <c r="X12" s="507">
        <v>0</v>
      </c>
      <c r="Y12" s="505">
        <v>0</v>
      </c>
      <c r="Z12" s="508">
        <v>0</v>
      </c>
      <c r="AA12" s="505">
        <v>0</v>
      </c>
      <c r="AB12" s="506">
        <v>0</v>
      </c>
      <c r="AC12" s="507">
        <v>0</v>
      </c>
      <c r="AD12" s="505">
        <v>0</v>
      </c>
      <c r="AE12" s="508">
        <v>0</v>
      </c>
      <c r="AF12" s="505">
        <v>0</v>
      </c>
      <c r="AG12" s="506">
        <v>0</v>
      </c>
      <c r="AH12" s="507">
        <v>0</v>
      </c>
      <c r="AI12" s="505">
        <v>0</v>
      </c>
      <c r="AJ12" s="505">
        <v>0</v>
      </c>
      <c r="AK12" s="508">
        <v>0</v>
      </c>
      <c r="AL12" s="506">
        <v>0</v>
      </c>
      <c r="AM12" s="839">
        <f t="shared" si="4"/>
        <v>0</v>
      </c>
      <c r="AN12" s="840">
        <f t="shared" si="8"/>
        <v>0</v>
      </c>
      <c r="AO12" s="840">
        <f t="shared" si="8"/>
        <v>0</v>
      </c>
      <c r="AP12" s="840">
        <f t="shared" si="8"/>
        <v>0</v>
      </c>
      <c r="AQ12" s="840">
        <f t="shared" si="8"/>
        <v>0</v>
      </c>
      <c r="AR12" s="840">
        <f t="shared" si="8"/>
        <v>0</v>
      </c>
      <c r="AS12" s="840">
        <f t="shared" si="8"/>
        <v>0</v>
      </c>
      <c r="AT12" s="840">
        <f t="shared" si="8"/>
        <v>0</v>
      </c>
      <c r="AU12" s="840">
        <f t="shared" si="8"/>
        <v>0</v>
      </c>
      <c r="AV12" s="840">
        <f t="shared" si="8"/>
        <v>0</v>
      </c>
      <c r="AW12" s="840">
        <f t="shared" si="8"/>
        <v>0</v>
      </c>
      <c r="AX12" s="840">
        <f t="shared" si="8"/>
        <v>0</v>
      </c>
      <c r="AY12" s="841">
        <f t="shared" si="8"/>
        <v>0</v>
      </c>
      <c r="AZ12">
        <v>5</v>
      </c>
      <c r="BI12" s="888"/>
      <c r="BJ12" s="889"/>
      <c r="BK12" s="889"/>
      <c r="BL12" s="889"/>
      <c r="BM12" s="889"/>
      <c r="BN12" s="889"/>
      <c r="BO12" s="889"/>
      <c r="BP12" s="889"/>
      <c r="BQ12" s="889"/>
      <c r="BR12" s="889"/>
      <c r="BS12" s="889"/>
      <c r="BT12" s="889"/>
      <c r="BU12" s="889"/>
      <c r="BV12" s="889"/>
      <c r="BW12" s="889"/>
      <c r="BX12" s="889"/>
      <c r="BY12" s="889"/>
      <c r="BZ12" s="889"/>
      <c r="CA12" s="889"/>
      <c r="CB12" s="889"/>
      <c r="CC12" s="889"/>
      <c r="CO12">
        <v>5</v>
      </c>
    </row>
    <row r="13" spans="1:93" ht="17.100000000000001" customHeight="1">
      <c r="A13" s="27" t="s">
        <v>90</v>
      </c>
      <c r="B13" s="502">
        <v>410.32499999999999</v>
      </c>
      <c r="C13" s="503">
        <v>409.202</v>
      </c>
      <c r="D13" s="503">
        <v>434.63400000000001</v>
      </c>
      <c r="E13" s="503">
        <v>440.10700000000003</v>
      </c>
      <c r="F13" s="503">
        <v>396.96100000000001</v>
      </c>
      <c r="G13" s="503">
        <v>361.33199999999999</v>
      </c>
      <c r="H13" s="503">
        <v>418.714</v>
      </c>
      <c r="I13" s="503">
        <v>449.25900000000001</v>
      </c>
      <c r="J13" s="503">
        <v>456.38441999999998</v>
      </c>
      <c r="K13" s="503">
        <v>432.82353000000001</v>
      </c>
      <c r="L13" s="503">
        <v>430.95650000000001</v>
      </c>
      <c r="M13" s="503">
        <v>413.21893000000006</v>
      </c>
      <c r="N13" s="503">
        <v>343.52300000000002</v>
      </c>
      <c r="O13" s="503">
        <v>298.05916000000002</v>
      </c>
      <c r="P13" s="503">
        <v>307.28500000000003</v>
      </c>
      <c r="Q13" s="504">
        <v>308.63887999999997</v>
      </c>
      <c r="R13" s="504">
        <v>102.56265</v>
      </c>
      <c r="S13" s="504">
        <v>2.1403499999999998</v>
      </c>
      <c r="T13" s="504">
        <v>1.0785400000000001</v>
      </c>
      <c r="U13" s="503">
        <v>0.87794000000000005</v>
      </c>
      <c r="V13" s="504">
        <v>0.80308000000000002</v>
      </c>
      <c r="W13" s="503">
        <v>0.67049800000000004</v>
      </c>
      <c r="X13" s="1060">
        <v>0.66</v>
      </c>
      <c r="Y13" s="505">
        <v>0.66</v>
      </c>
      <c r="Z13" s="508">
        <v>0.66</v>
      </c>
      <c r="AA13" s="505">
        <v>0.66</v>
      </c>
      <c r="AB13" s="506">
        <v>0.66</v>
      </c>
      <c r="AC13" s="507">
        <v>0.66</v>
      </c>
      <c r="AD13" s="505">
        <v>0.66</v>
      </c>
      <c r="AE13" s="508">
        <v>0.66</v>
      </c>
      <c r="AF13" s="505">
        <v>0.66</v>
      </c>
      <c r="AG13" s="506">
        <v>0.66</v>
      </c>
      <c r="AH13" s="507">
        <v>0.66</v>
      </c>
      <c r="AI13" s="505">
        <v>0.66</v>
      </c>
      <c r="AJ13" s="505">
        <v>0.66</v>
      </c>
      <c r="AK13" s="508">
        <v>0.66</v>
      </c>
      <c r="AL13" s="506">
        <v>0.66</v>
      </c>
      <c r="AM13" s="839">
        <f t="shared" si="4"/>
        <v>0.66</v>
      </c>
      <c r="AN13" s="840">
        <f t="shared" si="8"/>
        <v>0.66</v>
      </c>
      <c r="AO13" s="840">
        <f t="shared" si="8"/>
        <v>0.66</v>
      </c>
      <c r="AP13" s="840">
        <f t="shared" si="8"/>
        <v>0.66</v>
      </c>
      <c r="AQ13" s="840">
        <f t="shared" si="8"/>
        <v>0.66</v>
      </c>
      <c r="AR13" s="840">
        <f t="shared" si="8"/>
        <v>0.66</v>
      </c>
      <c r="AS13" s="840">
        <f t="shared" si="8"/>
        <v>0.66</v>
      </c>
      <c r="AT13" s="840">
        <f t="shared" si="8"/>
        <v>0.66</v>
      </c>
      <c r="AU13" s="840">
        <f t="shared" si="8"/>
        <v>0.66</v>
      </c>
      <c r="AV13" s="840">
        <f t="shared" si="8"/>
        <v>0.66</v>
      </c>
      <c r="AW13" s="840">
        <f t="shared" si="8"/>
        <v>0.66</v>
      </c>
      <c r="AX13" s="840">
        <f t="shared" si="8"/>
        <v>0.66</v>
      </c>
      <c r="AY13" s="841">
        <f t="shared" si="8"/>
        <v>0.66</v>
      </c>
      <c r="AZ13">
        <v>4</v>
      </c>
      <c r="BA13" s="743" t="s">
        <v>433</v>
      </c>
      <c r="BI13" s="743"/>
      <c r="CO13">
        <v>4</v>
      </c>
    </row>
    <row r="14" spans="1:93" ht="17.100000000000001" customHeight="1">
      <c r="A14" s="27" t="s">
        <v>84</v>
      </c>
      <c r="B14" s="502">
        <v>7.5819999999999999</v>
      </c>
      <c r="C14" s="503">
        <v>4.0819999999999999</v>
      </c>
      <c r="D14" s="503">
        <v>6.1539999999999999</v>
      </c>
      <c r="E14" s="503">
        <v>8.0289999999999999</v>
      </c>
      <c r="F14" s="503">
        <v>10.382</v>
      </c>
      <c r="G14" s="503">
        <v>10.263999999999999</v>
      </c>
      <c r="H14" s="503">
        <v>10.31</v>
      </c>
      <c r="I14" s="503">
        <v>12.023999999999999</v>
      </c>
      <c r="J14" s="503">
        <v>9.405996</v>
      </c>
      <c r="K14" s="503">
        <v>7.7474939999999997</v>
      </c>
      <c r="L14" s="503">
        <v>6.5558699999999996</v>
      </c>
      <c r="M14" s="503">
        <v>7.0298099999999994</v>
      </c>
      <c r="N14" s="503">
        <v>9.3140000000000001</v>
      </c>
      <c r="O14" s="503">
        <v>6.6683399999999997</v>
      </c>
      <c r="P14" s="503">
        <v>6.907</v>
      </c>
      <c r="Q14" s="504">
        <v>16.942039999999999</v>
      </c>
      <c r="R14" s="504">
        <v>8.4175599999999999</v>
      </c>
      <c r="S14" s="504">
        <v>8.8560999999999996</v>
      </c>
      <c r="T14" s="504">
        <v>8.8928600000000007</v>
      </c>
      <c r="U14" s="503">
        <v>13.11796</v>
      </c>
      <c r="V14" s="504">
        <v>11.379619999999999</v>
      </c>
      <c r="W14" s="503">
        <v>4.2804500000000001</v>
      </c>
      <c r="X14" s="1060">
        <v>10.18</v>
      </c>
      <c r="Y14" s="505">
        <v>10.18</v>
      </c>
      <c r="Z14" s="508">
        <v>10.18</v>
      </c>
      <c r="AA14" s="505">
        <v>10.18</v>
      </c>
      <c r="AB14" s="506">
        <v>10.18</v>
      </c>
      <c r="AC14" s="507">
        <v>10.18</v>
      </c>
      <c r="AD14" s="505">
        <v>10.18</v>
      </c>
      <c r="AE14" s="508">
        <v>10.18</v>
      </c>
      <c r="AF14" s="505">
        <v>10.18</v>
      </c>
      <c r="AG14" s="506">
        <v>10.18</v>
      </c>
      <c r="AH14" s="507">
        <v>10.18</v>
      </c>
      <c r="AI14" s="505">
        <v>10.18</v>
      </c>
      <c r="AJ14" s="505">
        <v>10.18</v>
      </c>
      <c r="AK14" s="508">
        <v>10.18</v>
      </c>
      <c r="AL14" s="506">
        <v>10.18</v>
      </c>
      <c r="AM14" s="839">
        <f t="shared" si="4"/>
        <v>10.18</v>
      </c>
      <c r="AN14" s="840">
        <f t="shared" si="8"/>
        <v>10.18</v>
      </c>
      <c r="AO14" s="840">
        <f t="shared" si="8"/>
        <v>10.18</v>
      </c>
      <c r="AP14" s="840">
        <f t="shared" si="8"/>
        <v>10.18</v>
      </c>
      <c r="AQ14" s="840">
        <f t="shared" si="8"/>
        <v>10.18</v>
      </c>
      <c r="AR14" s="840">
        <f t="shared" si="8"/>
        <v>10.18</v>
      </c>
      <c r="AS14" s="840">
        <f t="shared" si="8"/>
        <v>10.18</v>
      </c>
      <c r="AT14" s="840">
        <f t="shared" si="8"/>
        <v>10.18</v>
      </c>
      <c r="AU14" s="840">
        <f t="shared" si="8"/>
        <v>10.18</v>
      </c>
      <c r="AV14" s="840">
        <f t="shared" si="8"/>
        <v>10.18</v>
      </c>
      <c r="AW14" s="840">
        <f t="shared" si="8"/>
        <v>10.18</v>
      </c>
      <c r="AX14" s="840">
        <f t="shared" si="8"/>
        <v>10.18</v>
      </c>
      <c r="AY14" s="841">
        <f t="shared" si="8"/>
        <v>10.18</v>
      </c>
      <c r="AZ14">
        <v>6</v>
      </c>
      <c r="BA14" s="743" t="s">
        <v>433</v>
      </c>
      <c r="BI14" s="743"/>
      <c r="CO14">
        <v>6</v>
      </c>
    </row>
    <row r="15" spans="1:93" ht="17.100000000000001" customHeight="1">
      <c r="A15" s="27" t="s">
        <v>94</v>
      </c>
      <c r="B15" s="502">
        <v>1.9379999999999999</v>
      </c>
      <c r="C15" s="503">
        <v>2.367</v>
      </c>
      <c r="D15" s="503">
        <v>3.113</v>
      </c>
      <c r="E15" s="503">
        <v>3.8340000000000001</v>
      </c>
      <c r="F15" s="503">
        <v>3.621</v>
      </c>
      <c r="G15" s="503">
        <v>3.8159999999999998</v>
      </c>
      <c r="H15" s="503">
        <v>3.294</v>
      </c>
      <c r="I15" s="503">
        <v>3.2610000000000001</v>
      </c>
      <c r="J15" s="503">
        <v>2.8106100000000001</v>
      </c>
      <c r="K15" s="503">
        <v>3.77617</v>
      </c>
      <c r="L15" s="503">
        <v>3.2024300000000001</v>
      </c>
      <c r="M15" s="503">
        <v>3.4771300000000007</v>
      </c>
      <c r="N15" s="503">
        <v>3.0750000000000002</v>
      </c>
      <c r="O15" s="503">
        <v>3.1928899999999998</v>
      </c>
      <c r="P15" s="503">
        <v>3.82</v>
      </c>
      <c r="Q15" s="504">
        <v>4.0753690000000002</v>
      </c>
      <c r="R15" s="504">
        <v>2.7850769999999998</v>
      </c>
      <c r="S15" s="504">
        <v>2.5550199999999998</v>
      </c>
      <c r="T15" s="504">
        <v>2.3486019999999996</v>
      </c>
      <c r="U15" s="503">
        <v>1.989309</v>
      </c>
      <c r="V15" s="504">
        <v>2.006332</v>
      </c>
      <c r="W15" s="503">
        <v>2.1286849999999999</v>
      </c>
      <c r="X15" s="1060">
        <v>1.989309</v>
      </c>
      <c r="Y15" s="505">
        <f t="shared" ref="Y15:AL15" si="9">X15</f>
        <v>1.989309</v>
      </c>
      <c r="Z15" s="508">
        <f t="shared" si="9"/>
        <v>1.989309</v>
      </c>
      <c r="AA15" s="505">
        <f t="shared" si="9"/>
        <v>1.989309</v>
      </c>
      <c r="AB15" s="506">
        <f t="shared" si="9"/>
        <v>1.989309</v>
      </c>
      <c r="AC15" s="507">
        <f t="shared" si="9"/>
        <v>1.989309</v>
      </c>
      <c r="AD15" s="505">
        <f t="shared" si="9"/>
        <v>1.989309</v>
      </c>
      <c r="AE15" s="508">
        <f t="shared" si="9"/>
        <v>1.989309</v>
      </c>
      <c r="AF15" s="505">
        <f t="shared" si="9"/>
        <v>1.989309</v>
      </c>
      <c r="AG15" s="506">
        <f t="shared" si="9"/>
        <v>1.989309</v>
      </c>
      <c r="AH15" s="507">
        <f t="shared" si="9"/>
        <v>1.989309</v>
      </c>
      <c r="AI15" s="505">
        <f t="shared" si="9"/>
        <v>1.989309</v>
      </c>
      <c r="AJ15" s="505">
        <f t="shared" si="9"/>
        <v>1.989309</v>
      </c>
      <c r="AK15" s="508">
        <f t="shared" si="9"/>
        <v>1.989309</v>
      </c>
      <c r="AL15" s="506">
        <f t="shared" si="9"/>
        <v>1.989309</v>
      </c>
      <c r="AM15" s="839">
        <f t="shared" si="4"/>
        <v>1.989309</v>
      </c>
      <c r="AN15" s="840">
        <f t="shared" si="8"/>
        <v>1.989309</v>
      </c>
      <c r="AO15" s="840">
        <f t="shared" si="8"/>
        <v>1.989309</v>
      </c>
      <c r="AP15" s="840">
        <f t="shared" si="8"/>
        <v>1.989309</v>
      </c>
      <c r="AQ15" s="840">
        <f t="shared" si="8"/>
        <v>1.989309</v>
      </c>
      <c r="AR15" s="840">
        <f t="shared" si="8"/>
        <v>1.989309</v>
      </c>
      <c r="AS15" s="840">
        <f t="shared" si="8"/>
        <v>1.989309</v>
      </c>
      <c r="AT15" s="840">
        <f t="shared" si="8"/>
        <v>1.989309</v>
      </c>
      <c r="AU15" s="840">
        <f t="shared" si="8"/>
        <v>1.989309</v>
      </c>
      <c r="AV15" s="840">
        <f t="shared" si="8"/>
        <v>1.989309</v>
      </c>
      <c r="AW15" s="840">
        <f t="shared" si="8"/>
        <v>1.989309</v>
      </c>
      <c r="AX15" s="840">
        <f t="shared" si="8"/>
        <v>1.989309</v>
      </c>
      <c r="AY15" s="841">
        <f t="shared" si="8"/>
        <v>1.989309</v>
      </c>
      <c r="AZ15">
        <v>7</v>
      </c>
      <c r="BA15" s="743"/>
      <c r="BI15" s="743"/>
      <c r="CO15">
        <v>7</v>
      </c>
    </row>
    <row r="16" spans="1:93" ht="17.100000000000001" customHeight="1">
      <c r="A16" s="27" t="s">
        <v>91</v>
      </c>
      <c r="B16" s="502">
        <v>6.7519999999999998</v>
      </c>
      <c r="C16" s="503">
        <v>6.34</v>
      </c>
      <c r="D16" s="503">
        <v>7.8150000000000004</v>
      </c>
      <c r="E16" s="503">
        <v>10.468999999999999</v>
      </c>
      <c r="F16" s="503">
        <v>7.9420000000000002</v>
      </c>
      <c r="G16" s="503">
        <v>0</v>
      </c>
      <c r="H16" s="503">
        <v>1.6E-2</v>
      </c>
      <c r="I16" s="503">
        <v>2.4E-2</v>
      </c>
      <c r="J16" s="503">
        <v>1.8370999999999998E-2</v>
      </c>
      <c r="K16" s="503">
        <v>1.5578E-2</v>
      </c>
      <c r="L16" s="503">
        <v>1.4848E-2</v>
      </c>
      <c r="M16" s="503">
        <v>1.7395000000000001E-2</v>
      </c>
      <c r="N16" s="503">
        <v>1.9387000000000001E-2</v>
      </c>
      <c r="O16" s="503">
        <v>2.1701999999999999E-2</v>
      </c>
      <c r="P16" s="503">
        <v>2.4E-2</v>
      </c>
      <c r="Q16" s="504">
        <v>2.2301000000000001E-2</v>
      </c>
      <c r="R16" s="504">
        <v>2.1663000000000002E-2</v>
      </c>
      <c r="S16" s="504">
        <v>2.2827999999999998E-2</v>
      </c>
      <c r="T16" s="504">
        <v>2.1918E-2</v>
      </c>
      <c r="U16" s="503">
        <v>2.0795000000000001E-2</v>
      </c>
      <c r="V16" s="504">
        <v>2.2814000000000001E-2</v>
      </c>
      <c r="W16" s="503">
        <v>2.2006999999999995E-2</v>
      </c>
      <c r="X16" s="1060">
        <v>2.0795000000000001E-2</v>
      </c>
      <c r="Y16" s="505">
        <f t="shared" ref="Y16:AL16" si="10">X16</f>
        <v>2.0795000000000001E-2</v>
      </c>
      <c r="Z16" s="508">
        <f t="shared" si="10"/>
        <v>2.0795000000000001E-2</v>
      </c>
      <c r="AA16" s="505">
        <f t="shared" si="10"/>
        <v>2.0795000000000001E-2</v>
      </c>
      <c r="AB16" s="506">
        <f t="shared" si="10"/>
        <v>2.0795000000000001E-2</v>
      </c>
      <c r="AC16" s="507">
        <f t="shared" si="10"/>
        <v>2.0795000000000001E-2</v>
      </c>
      <c r="AD16" s="505">
        <f t="shared" si="10"/>
        <v>2.0795000000000001E-2</v>
      </c>
      <c r="AE16" s="508">
        <f t="shared" si="10"/>
        <v>2.0795000000000001E-2</v>
      </c>
      <c r="AF16" s="505">
        <f t="shared" si="10"/>
        <v>2.0795000000000001E-2</v>
      </c>
      <c r="AG16" s="506">
        <f t="shared" si="10"/>
        <v>2.0795000000000001E-2</v>
      </c>
      <c r="AH16" s="507">
        <f t="shared" si="10"/>
        <v>2.0795000000000001E-2</v>
      </c>
      <c r="AI16" s="505">
        <f t="shared" si="10"/>
        <v>2.0795000000000001E-2</v>
      </c>
      <c r="AJ16" s="505">
        <f t="shared" si="10"/>
        <v>2.0795000000000001E-2</v>
      </c>
      <c r="AK16" s="508">
        <f t="shared" si="10"/>
        <v>2.0795000000000001E-2</v>
      </c>
      <c r="AL16" s="506">
        <f t="shared" si="10"/>
        <v>2.0795000000000001E-2</v>
      </c>
      <c r="AM16" s="839">
        <f t="shared" si="4"/>
        <v>2.0795000000000001E-2</v>
      </c>
      <c r="AN16" s="840">
        <f t="shared" si="8"/>
        <v>2.0795000000000001E-2</v>
      </c>
      <c r="AO16" s="840">
        <f t="shared" si="8"/>
        <v>2.0795000000000001E-2</v>
      </c>
      <c r="AP16" s="840">
        <f t="shared" si="8"/>
        <v>2.0795000000000001E-2</v>
      </c>
      <c r="AQ16" s="840">
        <f t="shared" si="8"/>
        <v>2.0795000000000001E-2</v>
      </c>
      <c r="AR16" s="840">
        <f t="shared" si="8"/>
        <v>2.0795000000000001E-2</v>
      </c>
      <c r="AS16" s="840">
        <f t="shared" si="8"/>
        <v>2.0795000000000001E-2</v>
      </c>
      <c r="AT16" s="840">
        <f t="shared" si="8"/>
        <v>2.0795000000000001E-2</v>
      </c>
      <c r="AU16" s="840">
        <f t="shared" si="8"/>
        <v>2.0795000000000001E-2</v>
      </c>
      <c r="AV16" s="840">
        <f t="shared" si="8"/>
        <v>2.0795000000000001E-2</v>
      </c>
      <c r="AW16" s="840">
        <f t="shared" si="8"/>
        <v>2.0795000000000001E-2</v>
      </c>
      <c r="AX16" s="840">
        <f t="shared" si="8"/>
        <v>2.0795000000000001E-2</v>
      </c>
      <c r="AY16" s="841">
        <f t="shared" si="8"/>
        <v>2.0795000000000001E-2</v>
      </c>
      <c r="AZ16">
        <v>7</v>
      </c>
      <c r="BA16" s="743" t="s">
        <v>433</v>
      </c>
      <c r="BI16" s="743"/>
      <c r="CO16">
        <v>7</v>
      </c>
    </row>
    <row r="17" spans="1:94" ht="17.100000000000001" customHeight="1">
      <c r="A17" s="27" t="s">
        <v>92</v>
      </c>
      <c r="B17" s="502">
        <v>1.9259999999999999</v>
      </c>
      <c r="C17" s="503">
        <v>2.0259999999999998</v>
      </c>
      <c r="D17" s="503">
        <v>3.0379999999999998</v>
      </c>
      <c r="E17" s="503">
        <v>4.0309999999999997</v>
      </c>
      <c r="F17" s="503">
        <v>2.569</v>
      </c>
      <c r="G17" s="503">
        <v>0</v>
      </c>
      <c r="H17" s="503">
        <v>0</v>
      </c>
      <c r="I17" s="503">
        <v>0</v>
      </c>
      <c r="J17" s="503">
        <v>0</v>
      </c>
      <c r="K17" s="503">
        <v>0</v>
      </c>
      <c r="L17" s="503">
        <v>0</v>
      </c>
      <c r="M17" s="503">
        <v>0</v>
      </c>
      <c r="N17" s="503">
        <v>0</v>
      </c>
      <c r="O17" s="503">
        <v>0</v>
      </c>
      <c r="P17" s="503">
        <v>0</v>
      </c>
      <c r="Q17" s="504">
        <v>0</v>
      </c>
      <c r="R17" s="504">
        <v>0</v>
      </c>
      <c r="S17" s="504">
        <v>0</v>
      </c>
      <c r="T17" s="504">
        <v>0</v>
      </c>
      <c r="U17" s="503">
        <v>0</v>
      </c>
      <c r="V17" s="504">
        <v>0</v>
      </c>
      <c r="W17" s="503">
        <v>0</v>
      </c>
      <c r="X17" s="507"/>
      <c r="Y17" s="505"/>
      <c r="Z17" s="508"/>
      <c r="AA17" s="505"/>
      <c r="AB17" s="506"/>
      <c r="AC17" s="507"/>
      <c r="AD17" s="505"/>
      <c r="AE17" s="508"/>
      <c r="AF17" s="505"/>
      <c r="AG17" s="506"/>
      <c r="AH17" s="507"/>
      <c r="AI17" s="505"/>
      <c r="AJ17" s="505"/>
      <c r="AK17" s="508"/>
      <c r="AL17" s="506"/>
      <c r="AM17" s="839"/>
      <c r="AN17" s="840"/>
      <c r="AO17" s="840"/>
      <c r="AP17" s="840"/>
      <c r="AQ17" s="840"/>
      <c r="AR17" s="840"/>
      <c r="AS17" s="840"/>
      <c r="AT17" s="840"/>
      <c r="AU17" s="840"/>
      <c r="AV17" s="840"/>
      <c r="AW17" s="840"/>
      <c r="AX17" s="840"/>
      <c r="AY17" s="841"/>
      <c r="AZ17">
        <v>7</v>
      </c>
      <c r="BI17" s="743"/>
      <c r="CO17">
        <v>7</v>
      </c>
    </row>
    <row r="18" spans="1:94" ht="17.100000000000001" customHeight="1">
      <c r="A18" s="27" t="s">
        <v>93</v>
      </c>
      <c r="B18" s="502">
        <v>1.6220000000000001</v>
      </c>
      <c r="C18" s="503">
        <v>1.62</v>
      </c>
      <c r="D18" s="503">
        <v>1.605</v>
      </c>
      <c r="E18" s="503">
        <v>1.5980000000000001</v>
      </c>
      <c r="F18" s="503">
        <v>1.6479999999999999</v>
      </c>
      <c r="G18" s="503">
        <v>1.6279999999999999</v>
      </c>
      <c r="H18" s="503">
        <v>1.7090000000000001</v>
      </c>
      <c r="I18" s="503">
        <v>1.806</v>
      </c>
      <c r="J18" s="503">
        <v>1.7778679999999998</v>
      </c>
      <c r="K18" s="503">
        <v>1.79525</v>
      </c>
      <c r="L18" s="503">
        <v>1.7903309999999999</v>
      </c>
      <c r="M18" s="503">
        <v>1.7440610000000003</v>
      </c>
      <c r="N18" s="503">
        <v>0</v>
      </c>
      <c r="O18" s="503">
        <v>0</v>
      </c>
      <c r="P18" s="503">
        <v>0</v>
      </c>
      <c r="Q18" s="504">
        <v>0</v>
      </c>
      <c r="R18" s="504">
        <v>0</v>
      </c>
      <c r="S18" s="504">
        <v>0</v>
      </c>
      <c r="T18" s="504">
        <v>0</v>
      </c>
      <c r="U18" s="503">
        <v>0</v>
      </c>
      <c r="V18" s="504">
        <v>0</v>
      </c>
      <c r="W18" s="503">
        <v>0</v>
      </c>
      <c r="X18" s="507"/>
      <c r="Y18" s="505"/>
      <c r="Z18" s="508"/>
      <c r="AA18" s="505"/>
      <c r="AB18" s="506"/>
      <c r="AC18" s="507"/>
      <c r="AD18" s="505"/>
      <c r="AE18" s="508"/>
      <c r="AF18" s="505"/>
      <c r="AG18" s="506"/>
      <c r="AH18" s="507"/>
      <c r="AI18" s="505"/>
      <c r="AJ18" s="505"/>
      <c r="AK18" s="508"/>
      <c r="AL18" s="506"/>
      <c r="AM18" s="839"/>
      <c r="AN18" s="840"/>
      <c r="AO18" s="840"/>
      <c r="AP18" s="840"/>
      <c r="AQ18" s="840"/>
      <c r="AR18" s="840"/>
      <c r="AS18" s="840"/>
      <c r="AT18" s="840"/>
      <c r="AU18" s="840"/>
      <c r="AV18" s="840"/>
      <c r="AW18" s="840"/>
      <c r="AX18" s="840"/>
      <c r="AY18" s="841"/>
      <c r="AZ18">
        <v>7</v>
      </c>
      <c r="BI18" s="743"/>
      <c r="CO18">
        <v>7</v>
      </c>
    </row>
    <row r="19" spans="1:94" ht="17.100000000000001" customHeight="1">
      <c r="A19" s="27" t="s">
        <v>76</v>
      </c>
      <c r="B19" s="502">
        <v>217.94399999999999</v>
      </c>
      <c r="C19" s="503">
        <v>224.46600000000001</v>
      </c>
      <c r="D19" s="503">
        <v>323.39</v>
      </c>
      <c r="E19" s="503">
        <v>329.14100000000002</v>
      </c>
      <c r="F19" s="503">
        <v>315.214</v>
      </c>
      <c r="G19" s="503">
        <v>313.83</v>
      </c>
      <c r="H19" s="503">
        <v>303.82</v>
      </c>
      <c r="I19" s="503">
        <v>289.101</v>
      </c>
      <c r="J19" s="503">
        <v>140.05000000000001</v>
      </c>
      <c r="K19" s="503">
        <v>6.1082099999999997</v>
      </c>
      <c r="L19" s="503">
        <v>4.7233400000000003</v>
      </c>
      <c r="M19" s="503">
        <v>4.6726000000000001</v>
      </c>
      <c r="N19" s="503">
        <v>4.6124400000000003</v>
      </c>
      <c r="O19" s="503">
        <v>3.7869999999999999</v>
      </c>
      <c r="P19" s="503">
        <v>8.7140000000000004</v>
      </c>
      <c r="Q19" s="504">
        <v>8.5617319999999992</v>
      </c>
      <c r="R19" s="504">
        <v>203.80476300000001</v>
      </c>
      <c r="S19" s="504">
        <v>189.84262899999999</v>
      </c>
      <c r="T19" s="504">
        <v>90.257484999999988</v>
      </c>
      <c r="U19" s="503">
        <v>80.380352999999999</v>
      </c>
      <c r="V19" s="504">
        <v>15.158023999999999</v>
      </c>
      <c r="W19" s="503">
        <v>13.649575</v>
      </c>
      <c r="X19" s="1060">
        <v>16.232773000000002</v>
      </c>
      <c r="Y19" s="505">
        <f>'พยากรณ์ MM'!I11</f>
        <v>16.232773000000002</v>
      </c>
      <c r="Z19" s="508">
        <f>'พยากรณ์ MM'!J11</f>
        <v>16.232773000000002</v>
      </c>
      <c r="AA19" s="505">
        <f>'พยากรณ์ MM'!K11</f>
        <v>10.00348</v>
      </c>
      <c r="AB19" s="506">
        <f>'พยากรณ์ MM'!L11</f>
        <v>10.00348</v>
      </c>
      <c r="AC19" s="507">
        <f>'พยากรณ์ MM'!M11</f>
        <v>10.00348</v>
      </c>
      <c r="AD19" s="505">
        <f>'พยากรณ์ MM'!N11</f>
        <v>7.4823570000000004</v>
      </c>
      <c r="AE19" s="508">
        <f>'พยากรณ์ MM'!O11</f>
        <v>7.4823570000000004</v>
      </c>
      <c r="AF19" s="505">
        <f>'พยากรณ์ MM'!P11</f>
        <v>7.4823570000000004</v>
      </c>
      <c r="AG19" s="506">
        <f>'พยากรณ์ MM'!Q11</f>
        <v>7.8794409999999999</v>
      </c>
      <c r="AH19" s="507">
        <f>'พยากรณ์ MM'!R11</f>
        <v>7.8794409999999999</v>
      </c>
      <c r="AI19" s="505">
        <f>'พยากรณ์ MM'!S11</f>
        <v>7.8794409999999999</v>
      </c>
      <c r="AJ19" s="505">
        <f>'พยากรณ์ MM'!T11</f>
        <v>6.3576620000000004</v>
      </c>
      <c r="AK19" s="508">
        <f>'พยากรณ์ MM'!U11</f>
        <v>6.3576620000000004</v>
      </c>
      <c r="AL19" s="506">
        <f>'พยากรณ์ MM'!V11</f>
        <v>6.3576620000000004</v>
      </c>
      <c r="AM19" s="839">
        <f>AL19</f>
        <v>6.3576620000000004</v>
      </c>
      <c r="AN19" s="840">
        <f t="shared" ref="AN19:AY19" si="11">AM19</f>
        <v>6.3576620000000004</v>
      </c>
      <c r="AO19" s="840">
        <f t="shared" si="11"/>
        <v>6.3576620000000004</v>
      </c>
      <c r="AP19" s="840">
        <f t="shared" si="11"/>
        <v>6.3576620000000004</v>
      </c>
      <c r="AQ19" s="840">
        <f t="shared" si="11"/>
        <v>6.3576620000000004</v>
      </c>
      <c r="AR19" s="840">
        <f t="shared" si="11"/>
        <v>6.3576620000000004</v>
      </c>
      <c r="AS19" s="840">
        <f t="shared" si="11"/>
        <v>6.3576620000000004</v>
      </c>
      <c r="AT19" s="840">
        <f t="shared" si="11"/>
        <v>6.3576620000000004</v>
      </c>
      <c r="AU19" s="840">
        <f t="shared" si="11"/>
        <v>6.3576620000000004</v>
      </c>
      <c r="AV19" s="840">
        <f t="shared" si="11"/>
        <v>6.3576620000000004</v>
      </c>
      <c r="AW19" s="840">
        <f t="shared" si="11"/>
        <v>6.3576620000000004</v>
      </c>
      <c r="AX19" s="840">
        <f t="shared" si="11"/>
        <v>6.3576620000000004</v>
      </c>
      <c r="AY19" s="841">
        <f t="shared" si="11"/>
        <v>6.3576620000000004</v>
      </c>
      <c r="AZ19">
        <v>4</v>
      </c>
      <c r="BA19" s="743" t="s">
        <v>435</v>
      </c>
      <c r="BI19" s="743"/>
      <c r="CO19">
        <v>4</v>
      </c>
    </row>
    <row r="20" spans="1:94" ht="17.100000000000001" customHeight="1">
      <c r="A20" s="220" t="s">
        <v>95</v>
      </c>
      <c r="B20" s="502">
        <v>39.851999999999997</v>
      </c>
      <c r="C20" s="503">
        <v>87.856000000000009</v>
      </c>
      <c r="D20" s="503">
        <v>47.423999999999999</v>
      </c>
      <c r="E20" s="503">
        <v>37.5</v>
      </c>
      <c r="F20" s="503">
        <v>50.407220000000002</v>
      </c>
      <c r="G20" s="503">
        <v>73.317319999999995</v>
      </c>
      <c r="H20" s="503">
        <v>120.4753</v>
      </c>
      <c r="I20" s="503">
        <v>200.99206000000001</v>
      </c>
      <c r="J20" s="503">
        <v>133.00064</v>
      </c>
      <c r="K20" s="503">
        <v>166.54084</v>
      </c>
      <c r="L20" s="503">
        <v>75.997856999999996</v>
      </c>
      <c r="M20" s="503">
        <v>92.790533999999994</v>
      </c>
      <c r="N20" s="503">
        <v>92.897181000000003</v>
      </c>
      <c r="O20" s="503">
        <v>110.041085</v>
      </c>
      <c r="P20" s="503">
        <v>120.29903899999999</v>
      </c>
      <c r="Q20" s="504">
        <v>142.44648100000001</v>
      </c>
      <c r="R20" s="504">
        <v>149.369067</v>
      </c>
      <c r="S20" s="504">
        <v>142.24558999999999</v>
      </c>
      <c r="T20" s="504">
        <v>133.35724299999998</v>
      </c>
      <c r="U20" s="503">
        <v>167.54928799999999</v>
      </c>
      <c r="V20" s="504">
        <v>220.93431200000001</v>
      </c>
      <c r="W20" s="503">
        <v>298.53072200000003</v>
      </c>
      <c r="X20" s="1056">
        <v>162.55446000000001</v>
      </c>
      <c r="Y20" s="1057">
        <f>'IPP-SPP ไฟสำรอง'!$O$69</f>
        <v>171.454859</v>
      </c>
      <c r="Z20" s="1058">
        <f>'IPP-SPP ไฟสำรอง'!$O$70</f>
        <v>161.930925</v>
      </c>
      <c r="AA20" s="1057">
        <f>'IPP-SPP ไฟสำรอง'!$O$71</f>
        <v>163.49270899999999</v>
      </c>
      <c r="AB20" s="1059">
        <f>'IPP-SPP ไฟสำรอง'!$O$72</f>
        <v>153.05527900000001</v>
      </c>
      <c r="AC20" s="1056">
        <f>'IPP-SPP ไฟสำรอง'!$O$73</f>
        <v>148.246163</v>
      </c>
      <c r="AD20" s="1057">
        <f>'IPP-SPP ไฟสำรอง'!$O$74</f>
        <v>148.246163</v>
      </c>
      <c r="AE20" s="1058">
        <f>'IPP-SPP ไฟสำรอง'!$O$75</f>
        <v>152.37163000000001</v>
      </c>
      <c r="AF20" s="1057">
        <f>'IPP-SPP ไฟสำรอง'!$O$76</f>
        <v>152.13471000000001</v>
      </c>
      <c r="AG20" s="1059">
        <f>'IPP-SPP ไฟสำรอง'!$O$77</f>
        <v>152.19777099999999</v>
      </c>
      <c r="AH20" s="1056">
        <f>'IPP-SPP ไฟสำรอง'!$O$78</f>
        <v>145.51451499999999</v>
      </c>
      <c r="AI20" s="1057">
        <f>'IPP-SPP ไฟสำรอง'!$O$79</f>
        <v>151.286721</v>
      </c>
      <c r="AJ20" s="1057">
        <f>'IPP-SPP ไฟสำรอง'!$O$80</f>
        <v>154.88176999999999</v>
      </c>
      <c r="AK20" s="1058">
        <f>'IPP-SPP ไฟสำรอง'!$O$81</f>
        <v>159.007237</v>
      </c>
      <c r="AL20" s="1059">
        <f>'IPP-SPP ไฟสำรอง'!$O$82</f>
        <v>157.66286500000001</v>
      </c>
      <c r="AM20" s="839">
        <f>AL20</f>
        <v>157.66286500000001</v>
      </c>
      <c r="AN20" s="840">
        <f>AM20</f>
        <v>157.66286500000001</v>
      </c>
      <c r="AO20" s="840">
        <f t="shared" ref="AO20:AY20" si="12">AN20</f>
        <v>157.66286500000001</v>
      </c>
      <c r="AP20" s="840">
        <f t="shared" si="12"/>
        <v>157.66286500000001</v>
      </c>
      <c r="AQ20" s="840">
        <f t="shared" si="12"/>
        <v>157.66286500000001</v>
      </c>
      <c r="AR20" s="840">
        <f t="shared" si="12"/>
        <v>157.66286500000001</v>
      </c>
      <c r="AS20" s="840">
        <f t="shared" si="12"/>
        <v>157.66286500000001</v>
      </c>
      <c r="AT20" s="840">
        <f t="shared" si="12"/>
        <v>157.66286500000001</v>
      </c>
      <c r="AU20" s="840">
        <f t="shared" si="12"/>
        <v>157.66286500000001</v>
      </c>
      <c r="AV20" s="840">
        <f t="shared" si="12"/>
        <v>157.66286500000001</v>
      </c>
      <c r="AW20" s="840">
        <f t="shared" si="12"/>
        <v>157.66286500000001</v>
      </c>
      <c r="AX20" s="840">
        <f t="shared" si="12"/>
        <v>157.66286500000001</v>
      </c>
      <c r="AY20" s="841">
        <f t="shared" si="12"/>
        <v>157.66286500000001</v>
      </c>
      <c r="AZ20" s="803">
        <v>6</v>
      </c>
      <c r="BA20" s="743"/>
      <c r="BI20" s="743"/>
      <c r="CO20" s="803">
        <v>6</v>
      </c>
      <c r="CP20" s="4" t="s">
        <v>373</v>
      </c>
    </row>
    <row r="21" spans="1:94" ht="17.100000000000001" customHeight="1">
      <c r="A21" s="725" t="s">
        <v>77</v>
      </c>
      <c r="B21" s="545">
        <v>0</v>
      </c>
      <c r="C21" s="546">
        <v>0</v>
      </c>
      <c r="D21" s="546">
        <v>0</v>
      </c>
      <c r="E21" s="546">
        <v>0</v>
      </c>
      <c r="F21" s="546">
        <v>2.0000000000000002E-5</v>
      </c>
      <c r="G21" s="546">
        <v>36.536430000000003</v>
      </c>
      <c r="H21" s="546">
        <v>29.705480000000001</v>
      </c>
      <c r="I21" s="546">
        <v>26.027830000000002</v>
      </c>
      <c r="J21" s="546">
        <v>5.2840100000000003</v>
      </c>
      <c r="K21" s="546">
        <v>4.0617400000000004</v>
      </c>
      <c r="L21" s="546">
        <v>52.045059000000002</v>
      </c>
      <c r="M21" s="546">
        <v>27.022174</v>
      </c>
      <c r="N21" s="546">
        <v>5.1391080000000002</v>
      </c>
      <c r="O21" s="546">
        <v>59.403495999999997</v>
      </c>
      <c r="P21" s="546">
        <v>64.373289</v>
      </c>
      <c r="Q21" s="726">
        <v>20.203402000000001</v>
      </c>
      <c r="R21" s="726">
        <v>26.425640000000001</v>
      </c>
      <c r="S21" s="726">
        <v>1.37364</v>
      </c>
      <c r="T21" s="726">
        <v>0</v>
      </c>
      <c r="U21" s="546">
        <v>6.0495260000000002</v>
      </c>
      <c r="V21" s="726">
        <v>0</v>
      </c>
      <c r="W21" s="546">
        <v>8.502758</v>
      </c>
      <c r="X21" s="1098">
        <v>1.37364</v>
      </c>
      <c r="Y21" s="1053">
        <f t="shared" ref="Y21:AL21" si="13">X21</f>
        <v>1.37364</v>
      </c>
      <c r="Z21" s="1054">
        <f t="shared" si="13"/>
        <v>1.37364</v>
      </c>
      <c r="AA21" s="1053">
        <f t="shared" si="13"/>
        <v>1.37364</v>
      </c>
      <c r="AB21" s="1055">
        <f t="shared" si="13"/>
        <v>1.37364</v>
      </c>
      <c r="AC21" s="1052">
        <f t="shared" si="13"/>
        <v>1.37364</v>
      </c>
      <c r="AD21" s="1053">
        <f t="shared" si="13"/>
        <v>1.37364</v>
      </c>
      <c r="AE21" s="1054">
        <f t="shared" si="13"/>
        <v>1.37364</v>
      </c>
      <c r="AF21" s="1053">
        <f t="shared" si="13"/>
        <v>1.37364</v>
      </c>
      <c r="AG21" s="1055">
        <f t="shared" si="13"/>
        <v>1.37364</v>
      </c>
      <c r="AH21" s="1052">
        <f t="shared" si="13"/>
        <v>1.37364</v>
      </c>
      <c r="AI21" s="1053">
        <f t="shared" si="13"/>
        <v>1.37364</v>
      </c>
      <c r="AJ21" s="1053">
        <f t="shared" si="13"/>
        <v>1.37364</v>
      </c>
      <c r="AK21" s="1054">
        <f t="shared" si="13"/>
        <v>1.37364</v>
      </c>
      <c r="AL21" s="1055">
        <f t="shared" si="13"/>
        <v>1.37364</v>
      </c>
      <c r="AM21" s="842">
        <f>AL21</f>
        <v>1.37364</v>
      </c>
      <c r="AN21" s="843">
        <f t="shared" ref="AN21:AY21" si="14">AM21</f>
        <v>1.37364</v>
      </c>
      <c r="AO21" s="843">
        <f t="shared" si="14"/>
        <v>1.37364</v>
      </c>
      <c r="AP21" s="843">
        <f t="shared" si="14"/>
        <v>1.37364</v>
      </c>
      <c r="AQ21" s="843">
        <f t="shared" si="14"/>
        <v>1.37364</v>
      </c>
      <c r="AR21" s="843">
        <f t="shared" si="14"/>
        <v>1.37364</v>
      </c>
      <c r="AS21" s="843">
        <f t="shared" si="14"/>
        <v>1.37364</v>
      </c>
      <c r="AT21" s="843">
        <f t="shared" si="14"/>
        <v>1.37364</v>
      </c>
      <c r="AU21" s="843">
        <f t="shared" si="14"/>
        <v>1.37364</v>
      </c>
      <c r="AV21" s="843">
        <f t="shared" si="14"/>
        <v>1.37364</v>
      </c>
      <c r="AW21" s="843">
        <f t="shared" si="14"/>
        <v>1.37364</v>
      </c>
      <c r="AX21" s="843">
        <f t="shared" si="14"/>
        <v>1.37364</v>
      </c>
      <c r="AY21" s="844">
        <f t="shared" si="14"/>
        <v>1.37364</v>
      </c>
      <c r="AZ21" s="803">
        <v>6</v>
      </c>
      <c r="BA21" s="743"/>
      <c r="BI21" s="743"/>
      <c r="CO21" s="803">
        <v>6</v>
      </c>
      <c r="CP21" s="4" t="s">
        <v>373</v>
      </c>
    </row>
    <row r="22" spans="1:94" ht="17.100000000000001" customHeight="1" thickBot="1">
      <c r="A22" s="731" t="s">
        <v>345</v>
      </c>
      <c r="B22" s="514">
        <v>0</v>
      </c>
      <c r="C22" s="515">
        <v>0</v>
      </c>
      <c r="D22" s="515">
        <v>0</v>
      </c>
      <c r="E22" s="515">
        <v>0</v>
      </c>
      <c r="F22" s="515">
        <v>0</v>
      </c>
      <c r="G22" s="515">
        <v>0</v>
      </c>
      <c r="H22" s="515">
        <v>0</v>
      </c>
      <c r="I22" s="515">
        <v>0</v>
      </c>
      <c r="J22" s="515">
        <v>0</v>
      </c>
      <c r="K22" s="515">
        <v>0</v>
      </c>
      <c r="L22" s="515">
        <v>0</v>
      </c>
      <c r="M22" s="515">
        <v>0</v>
      </c>
      <c r="N22" s="515">
        <v>0</v>
      </c>
      <c r="O22" s="515">
        <v>0</v>
      </c>
      <c r="P22" s="515">
        <v>0</v>
      </c>
      <c r="Q22" s="516">
        <v>0</v>
      </c>
      <c r="R22" s="516">
        <v>0</v>
      </c>
      <c r="S22" s="516">
        <v>0</v>
      </c>
      <c r="T22" s="516">
        <v>0</v>
      </c>
      <c r="U22" s="515">
        <v>0</v>
      </c>
      <c r="V22" s="516">
        <v>4.1E-5</v>
      </c>
      <c r="W22" s="515">
        <v>0</v>
      </c>
      <c r="X22" s="519">
        <v>0</v>
      </c>
      <c r="Y22" s="517">
        <v>29.370600000000003</v>
      </c>
      <c r="Z22" s="520">
        <v>15.487200000000001</v>
      </c>
      <c r="AA22" s="517"/>
      <c r="AB22" s="518"/>
      <c r="AC22" s="519"/>
      <c r="AD22" s="517"/>
      <c r="AE22" s="520"/>
      <c r="AF22" s="517"/>
      <c r="AG22" s="518"/>
      <c r="AH22" s="519"/>
      <c r="AI22" s="517"/>
      <c r="AJ22" s="517"/>
      <c r="AK22" s="520"/>
      <c r="AL22" s="518"/>
      <c r="AM22" s="845"/>
      <c r="AN22" s="846"/>
      <c r="AO22" s="846"/>
      <c r="AP22" s="846"/>
      <c r="AQ22" s="846"/>
      <c r="AR22" s="846"/>
      <c r="AS22" s="846"/>
      <c r="AT22" s="846"/>
      <c r="AU22" s="846"/>
      <c r="AV22" s="846"/>
      <c r="AW22" s="846"/>
      <c r="AX22" s="846"/>
      <c r="AY22" s="847"/>
      <c r="AZ22">
        <v>6</v>
      </c>
      <c r="BI22" s="743"/>
      <c r="CO22">
        <v>6</v>
      </c>
    </row>
    <row r="23" spans="1:94" ht="17.100000000000001" customHeight="1" thickTop="1">
      <c r="A23" s="221" t="s">
        <v>78</v>
      </c>
      <c r="B23" s="521">
        <v>0</v>
      </c>
      <c r="C23" s="522">
        <v>0</v>
      </c>
      <c r="D23" s="522">
        <v>0</v>
      </c>
      <c r="E23" s="522">
        <v>0</v>
      </c>
      <c r="F23" s="522">
        <v>0</v>
      </c>
      <c r="G23" s="522">
        <v>0</v>
      </c>
      <c r="H23" s="522">
        <v>13.821999999999999</v>
      </c>
      <c r="I23" s="522">
        <v>188.18600000000001</v>
      </c>
      <c r="J23" s="522">
        <v>225.3228</v>
      </c>
      <c r="K23" s="522">
        <v>272.12360000000001</v>
      </c>
      <c r="L23" s="522">
        <v>315.74709999999999</v>
      </c>
      <c r="M23" s="522">
        <v>393.05790000000002</v>
      </c>
      <c r="N23" s="522">
        <v>416.97399999999999</v>
      </c>
      <c r="O23" s="522">
        <v>350.07159999999999</v>
      </c>
      <c r="P23" s="522">
        <v>138.64400000000001</v>
      </c>
      <c r="Q23" s="523">
        <v>146.892</v>
      </c>
      <c r="R23" s="523">
        <v>86.802800000000005</v>
      </c>
      <c r="S23" s="523">
        <v>211.74617000000001</v>
      </c>
      <c r="T23" s="523">
        <v>942.00790999999992</v>
      </c>
      <c r="U23" s="522">
        <v>610.09798999999998</v>
      </c>
      <c r="V23" s="523">
        <v>77.337329999999994</v>
      </c>
      <c r="W23" s="522">
        <v>566.53356799999995</v>
      </c>
      <c r="X23" s="1061">
        <v>542.96785699999998</v>
      </c>
      <c r="Y23" s="1067">
        <f t="shared" ref="Y23:AY23" si="15">X23</f>
        <v>542.96785699999998</v>
      </c>
      <c r="Z23" s="1068">
        <f t="shared" si="15"/>
        <v>542.96785699999998</v>
      </c>
      <c r="AA23" s="1067">
        <f t="shared" si="15"/>
        <v>542.96785699999998</v>
      </c>
      <c r="AB23" s="1069">
        <f t="shared" si="15"/>
        <v>542.96785699999998</v>
      </c>
      <c r="AC23" s="1066">
        <f t="shared" si="15"/>
        <v>542.96785699999998</v>
      </c>
      <c r="AD23" s="1067">
        <f t="shared" si="15"/>
        <v>542.96785699999998</v>
      </c>
      <c r="AE23" s="1068">
        <f t="shared" si="15"/>
        <v>542.96785699999998</v>
      </c>
      <c r="AF23" s="1067">
        <f t="shared" si="15"/>
        <v>542.96785699999998</v>
      </c>
      <c r="AG23" s="1069">
        <f t="shared" si="15"/>
        <v>542.96785699999998</v>
      </c>
      <c r="AH23" s="1066">
        <f t="shared" si="15"/>
        <v>542.96785699999998</v>
      </c>
      <c r="AI23" s="1067">
        <f t="shared" si="15"/>
        <v>542.96785699999998</v>
      </c>
      <c r="AJ23" s="1067">
        <f t="shared" si="15"/>
        <v>542.96785699999998</v>
      </c>
      <c r="AK23" s="1068">
        <f t="shared" si="15"/>
        <v>542.96785699999998</v>
      </c>
      <c r="AL23" s="1069">
        <f t="shared" si="15"/>
        <v>542.96785699999998</v>
      </c>
      <c r="AM23" s="1070">
        <f t="shared" si="15"/>
        <v>542.96785699999998</v>
      </c>
      <c r="AN23" s="1071">
        <f t="shared" si="15"/>
        <v>542.96785699999998</v>
      </c>
      <c r="AO23" s="1071">
        <f t="shared" si="15"/>
        <v>542.96785699999998</v>
      </c>
      <c r="AP23" s="1071">
        <f t="shared" si="15"/>
        <v>542.96785699999998</v>
      </c>
      <c r="AQ23" s="1071">
        <f t="shared" si="15"/>
        <v>542.96785699999998</v>
      </c>
      <c r="AR23" s="1071">
        <f t="shared" si="15"/>
        <v>542.96785699999998</v>
      </c>
      <c r="AS23" s="1071">
        <f t="shared" si="15"/>
        <v>542.96785699999998</v>
      </c>
      <c r="AT23" s="1071">
        <f t="shared" si="15"/>
        <v>542.96785699999998</v>
      </c>
      <c r="AU23" s="1071">
        <f t="shared" si="15"/>
        <v>542.96785699999998</v>
      </c>
      <c r="AV23" s="1071">
        <f t="shared" si="15"/>
        <v>542.96785699999998</v>
      </c>
      <c r="AW23" s="1071">
        <f t="shared" si="15"/>
        <v>542.96785699999998</v>
      </c>
      <c r="AX23" s="1071">
        <f t="shared" si="15"/>
        <v>542.96785699999998</v>
      </c>
      <c r="AY23" s="1072">
        <f t="shared" si="15"/>
        <v>542.96785699999998</v>
      </c>
      <c r="AZ23">
        <v>6</v>
      </c>
      <c r="BA23" s="743" t="s">
        <v>431</v>
      </c>
      <c r="BI23" s="743"/>
      <c r="CO23">
        <v>6</v>
      </c>
    </row>
    <row r="24" spans="1:94" ht="17.100000000000001" customHeight="1">
      <c r="A24" s="222" t="s">
        <v>79</v>
      </c>
      <c r="B24" s="502">
        <v>27.652000000000001</v>
      </c>
      <c r="C24" s="503">
        <v>7.3079999999999998</v>
      </c>
      <c r="D24" s="503">
        <v>0.504</v>
      </c>
      <c r="E24" s="503">
        <v>2.4E-2</v>
      </c>
      <c r="F24" s="503">
        <v>1.1579999999999999</v>
      </c>
      <c r="G24" s="503">
        <v>0.123</v>
      </c>
      <c r="H24" s="503">
        <v>0</v>
      </c>
      <c r="I24" s="503">
        <v>0.108</v>
      </c>
      <c r="J24" s="503">
        <v>0.86961699999999997</v>
      </c>
      <c r="K24" s="503">
        <v>0.83323000000000003</v>
      </c>
      <c r="L24" s="503">
        <v>322.98818399999999</v>
      </c>
      <c r="M24" s="503">
        <v>1.0617340000000002</v>
      </c>
      <c r="N24" s="503">
        <v>4.2229999999999999</v>
      </c>
      <c r="O24" s="503">
        <v>22.358077000000002</v>
      </c>
      <c r="P24" s="503">
        <v>122.59099999999999</v>
      </c>
      <c r="Q24" s="504">
        <v>157.834925</v>
      </c>
      <c r="R24" s="504">
        <v>132.68915000000001</v>
      </c>
      <c r="S24" s="504">
        <v>122.57789600000001</v>
      </c>
      <c r="T24" s="504">
        <v>136.13585</v>
      </c>
      <c r="U24" s="503">
        <v>142.55940000000001</v>
      </c>
      <c r="V24" s="504">
        <v>160.08170200000001</v>
      </c>
      <c r="W24" s="503">
        <v>86.300038999999998</v>
      </c>
      <c r="X24" s="1062">
        <v>146.258984</v>
      </c>
      <c r="Y24" s="1074">
        <f t="shared" ref="Y24:AL25" si="16">X24</f>
        <v>146.258984</v>
      </c>
      <c r="Z24" s="1075">
        <f t="shared" si="16"/>
        <v>146.258984</v>
      </c>
      <c r="AA24" s="1074">
        <f t="shared" si="16"/>
        <v>146.258984</v>
      </c>
      <c r="AB24" s="1076">
        <f t="shared" si="16"/>
        <v>146.258984</v>
      </c>
      <c r="AC24" s="1073">
        <f t="shared" si="16"/>
        <v>146.258984</v>
      </c>
      <c r="AD24" s="1074">
        <f t="shared" si="16"/>
        <v>146.258984</v>
      </c>
      <c r="AE24" s="1075">
        <f t="shared" si="16"/>
        <v>146.258984</v>
      </c>
      <c r="AF24" s="1074">
        <f t="shared" si="16"/>
        <v>146.258984</v>
      </c>
      <c r="AG24" s="1076">
        <f t="shared" si="16"/>
        <v>146.258984</v>
      </c>
      <c r="AH24" s="1073">
        <f t="shared" si="16"/>
        <v>146.258984</v>
      </c>
      <c r="AI24" s="1074">
        <f t="shared" si="16"/>
        <v>146.258984</v>
      </c>
      <c r="AJ24" s="1074">
        <f t="shared" si="16"/>
        <v>146.258984</v>
      </c>
      <c r="AK24" s="1075">
        <f t="shared" si="16"/>
        <v>146.258984</v>
      </c>
      <c r="AL24" s="1076">
        <f t="shared" si="16"/>
        <v>146.258984</v>
      </c>
      <c r="AM24" s="1077">
        <f t="shared" ref="AM24:AM25" si="17">AL24</f>
        <v>146.258984</v>
      </c>
      <c r="AN24" s="1078">
        <f t="shared" ref="AN24:AN25" si="18">AM24</f>
        <v>146.258984</v>
      </c>
      <c r="AO24" s="1078">
        <f t="shared" ref="AO24:AO25" si="19">AN24</f>
        <v>146.258984</v>
      </c>
      <c r="AP24" s="1078">
        <f t="shared" ref="AP24:AP25" si="20">AO24</f>
        <v>146.258984</v>
      </c>
      <c r="AQ24" s="1078">
        <f t="shared" ref="AQ24:AQ25" si="21">AP24</f>
        <v>146.258984</v>
      </c>
      <c r="AR24" s="1078">
        <f t="shared" ref="AR24:AR25" si="22">AQ24</f>
        <v>146.258984</v>
      </c>
      <c r="AS24" s="1078">
        <f t="shared" ref="AS24:AS25" si="23">AR24</f>
        <v>146.258984</v>
      </c>
      <c r="AT24" s="1078">
        <f t="shared" ref="AT24:AT25" si="24">AS24</f>
        <v>146.258984</v>
      </c>
      <c r="AU24" s="1078">
        <f t="shared" ref="AU24:AU25" si="25">AT24</f>
        <v>146.258984</v>
      </c>
      <c r="AV24" s="1078">
        <f t="shared" ref="AV24:AV25" si="26">AU24</f>
        <v>146.258984</v>
      </c>
      <c r="AW24" s="1078">
        <f t="shared" ref="AW24:AW25" si="27">AV24</f>
        <v>146.258984</v>
      </c>
      <c r="AX24" s="1078">
        <f t="shared" ref="AX24:AX25" si="28">AW24</f>
        <v>146.258984</v>
      </c>
      <c r="AY24" s="1079">
        <f t="shared" ref="AY24:AY25" si="29">AX24</f>
        <v>146.258984</v>
      </c>
      <c r="AZ24">
        <v>3</v>
      </c>
      <c r="BA24" s="743" t="s">
        <v>430</v>
      </c>
      <c r="BI24" s="743"/>
      <c r="CO24">
        <v>3</v>
      </c>
    </row>
    <row r="25" spans="1:94" ht="17.100000000000001" customHeight="1">
      <c r="A25" s="28" t="s">
        <v>273</v>
      </c>
      <c r="B25" s="495">
        <v>164.96600000000001</v>
      </c>
      <c r="C25" s="496">
        <v>178.65800000000002</v>
      </c>
      <c r="D25" s="496">
        <v>203.19</v>
      </c>
      <c r="E25" s="496">
        <v>248.245</v>
      </c>
      <c r="F25" s="496">
        <v>489.69099999999997</v>
      </c>
      <c r="G25" s="496">
        <v>582.23900000000003</v>
      </c>
      <c r="H25" s="496">
        <v>726.88800000000003</v>
      </c>
      <c r="I25" s="496">
        <v>768.82500000000005</v>
      </c>
      <c r="J25" s="496">
        <v>1075.5447590000001</v>
      </c>
      <c r="K25" s="496">
        <v>1032.3420350000001</v>
      </c>
      <c r="L25" s="496">
        <v>681.72878200000014</v>
      </c>
      <c r="M25" s="496">
        <v>1135.0019299999999</v>
      </c>
      <c r="N25" s="496">
        <v>948.69200000000012</v>
      </c>
      <c r="O25" s="496">
        <v>1216.850402</v>
      </c>
      <c r="P25" s="496">
        <v>1436.6130000000001</v>
      </c>
      <c r="Q25" s="497">
        <v>569.59443800000008</v>
      </c>
      <c r="R25" s="497">
        <v>358.62592599999999</v>
      </c>
      <c r="S25" s="497">
        <v>246.75029499999999</v>
      </c>
      <c r="T25" s="1128">
        <v>1295.1214520000001</v>
      </c>
      <c r="U25" s="1129">
        <v>1361.7043000000001</v>
      </c>
      <c r="V25" s="1128">
        <v>1259.8014410000001</v>
      </c>
      <c r="W25" s="1129">
        <v>829.62298699999997</v>
      </c>
      <c r="X25" s="1063">
        <v>478.81534299999998</v>
      </c>
      <c r="Y25" s="1081">
        <f t="shared" si="16"/>
        <v>478.81534299999998</v>
      </c>
      <c r="Z25" s="1082">
        <f t="shared" si="16"/>
        <v>478.81534299999998</v>
      </c>
      <c r="AA25" s="1081">
        <f t="shared" si="16"/>
        <v>478.81534299999998</v>
      </c>
      <c r="AB25" s="1083">
        <f t="shared" si="16"/>
        <v>478.81534299999998</v>
      </c>
      <c r="AC25" s="1080">
        <f t="shared" si="16"/>
        <v>478.81534299999998</v>
      </c>
      <c r="AD25" s="1081">
        <f t="shared" si="16"/>
        <v>478.81534299999998</v>
      </c>
      <c r="AE25" s="1082">
        <f t="shared" si="16"/>
        <v>478.81534299999998</v>
      </c>
      <c r="AF25" s="1081">
        <f t="shared" si="16"/>
        <v>478.81534299999998</v>
      </c>
      <c r="AG25" s="1083">
        <f t="shared" si="16"/>
        <v>478.81534299999998</v>
      </c>
      <c r="AH25" s="1080">
        <f t="shared" si="16"/>
        <v>478.81534299999998</v>
      </c>
      <c r="AI25" s="1081">
        <f t="shared" si="16"/>
        <v>478.81534299999998</v>
      </c>
      <c r="AJ25" s="1081">
        <f t="shared" si="16"/>
        <v>478.81534299999998</v>
      </c>
      <c r="AK25" s="1082">
        <f t="shared" si="16"/>
        <v>478.81534299999998</v>
      </c>
      <c r="AL25" s="1083">
        <f t="shared" si="16"/>
        <v>478.81534299999998</v>
      </c>
      <c r="AM25" s="1077">
        <f t="shared" si="17"/>
        <v>478.81534299999998</v>
      </c>
      <c r="AN25" s="1078">
        <f t="shared" si="18"/>
        <v>478.81534299999998</v>
      </c>
      <c r="AO25" s="1078">
        <f t="shared" si="19"/>
        <v>478.81534299999998</v>
      </c>
      <c r="AP25" s="1078">
        <f t="shared" si="20"/>
        <v>478.81534299999998</v>
      </c>
      <c r="AQ25" s="1078">
        <f t="shared" si="21"/>
        <v>478.81534299999998</v>
      </c>
      <c r="AR25" s="1078">
        <f t="shared" si="22"/>
        <v>478.81534299999998</v>
      </c>
      <c r="AS25" s="1078">
        <f t="shared" si="23"/>
        <v>478.81534299999998</v>
      </c>
      <c r="AT25" s="1078">
        <f t="shared" si="24"/>
        <v>478.81534299999998</v>
      </c>
      <c r="AU25" s="1078">
        <f t="shared" si="25"/>
        <v>478.81534299999998</v>
      </c>
      <c r="AV25" s="1078">
        <f t="shared" si="26"/>
        <v>478.81534299999998</v>
      </c>
      <c r="AW25" s="1078">
        <f t="shared" si="27"/>
        <v>478.81534299999998</v>
      </c>
      <c r="AX25" s="1078">
        <f t="shared" si="28"/>
        <v>478.81534299999998</v>
      </c>
      <c r="AY25" s="1079">
        <f t="shared" si="29"/>
        <v>478.81534299999998</v>
      </c>
      <c r="AZ25">
        <v>2</v>
      </c>
      <c r="BA25" s="743" t="s">
        <v>432</v>
      </c>
      <c r="BI25" s="743"/>
      <c r="CO25">
        <v>2</v>
      </c>
    </row>
    <row r="26" spans="1:94" ht="17.100000000000001" customHeight="1">
      <c r="A26" s="28" t="s">
        <v>274</v>
      </c>
      <c r="B26" s="495">
        <v>144.53400000000002</v>
      </c>
      <c r="C26" s="496">
        <v>152.88800000000001</v>
      </c>
      <c r="D26" s="496">
        <v>176.524</v>
      </c>
      <c r="E26" s="496">
        <v>199.203</v>
      </c>
      <c r="F26" s="496">
        <v>237.94499999999999</v>
      </c>
      <c r="G26" s="496">
        <v>243.60999999999999</v>
      </c>
      <c r="H26" s="496">
        <v>348.98700000000002</v>
      </c>
      <c r="I26" s="496">
        <v>351.875</v>
      </c>
      <c r="J26" s="496">
        <v>645.02193000000011</v>
      </c>
      <c r="K26" s="496">
        <v>710.25190900000007</v>
      </c>
      <c r="L26" s="496">
        <v>417.94784300000003</v>
      </c>
      <c r="M26" s="496">
        <v>788.93450699999983</v>
      </c>
      <c r="N26" s="496">
        <v>694.54100000000005</v>
      </c>
      <c r="O26" s="496">
        <v>939.18909900000006</v>
      </c>
      <c r="P26" s="496">
        <v>1120</v>
      </c>
      <c r="Q26" s="497">
        <v>414.43707699999999</v>
      </c>
      <c r="R26" s="497">
        <v>236.42371199999999</v>
      </c>
      <c r="S26" s="497">
        <v>179.69927999999999</v>
      </c>
      <c r="T26" s="497">
        <v>1166.943618</v>
      </c>
      <c r="U26" s="496">
        <v>1208.2514450000001</v>
      </c>
      <c r="V26" s="497">
        <v>1115.165092</v>
      </c>
      <c r="W26" s="496">
        <v>761.22639600000002</v>
      </c>
      <c r="X26" s="538"/>
      <c r="Y26" s="536"/>
      <c r="Z26" s="539"/>
      <c r="AA26" s="536"/>
      <c r="AB26" s="537"/>
      <c r="AC26" s="538"/>
      <c r="AD26" s="536"/>
      <c r="AE26" s="539"/>
      <c r="AF26" s="536"/>
      <c r="AG26" s="537"/>
      <c r="AH26" s="538"/>
      <c r="AI26" s="536"/>
      <c r="AJ26" s="536"/>
      <c r="AK26" s="539"/>
      <c r="AL26" s="537"/>
      <c r="AM26" s="851"/>
      <c r="AN26" s="852"/>
      <c r="AO26" s="852"/>
      <c r="AP26" s="852"/>
      <c r="AQ26" s="852"/>
      <c r="AR26" s="852"/>
      <c r="AS26" s="852"/>
      <c r="AT26" s="852"/>
      <c r="AU26" s="852"/>
      <c r="AV26" s="852"/>
      <c r="AW26" s="852"/>
      <c r="AX26" s="852"/>
      <c r="AY26" s="853"/>
      <c r="AZ26">
        <v>2</v>
      </c>
      <c r="CO26">
        <v>2</v>
      </c>
    </row>
    <row r="27" spans="1:94" ht="17.100000000000001" customHeight="1">
      <c r="A27" s="540" t="s">
        <v>275</v>
      </c>
      <c r="B27" s="495">
        <v>0.91400000000000003</v>
      </c>
      <c r="C27" s="496">
        <v>2.915</v>
      </c>
      <c r="D27" s="496">
        <v>13.071</v>
      </c>
      <c r="E27" s="496">
        <v>24.853999999999999</v>
      </c>
      <c r="F27" s="496">
        <v>46.424999999999997</v>
      </c>
      <c r="G27" s="496">
        <v>33.715000000000003</v>
      </c>
      <c r="H27" s="496">
        <v>103.129</v>
      </c>
      <c r="I27" s="496">
        <v>86.637</v>
      </c>
      <c r="J27" s="496">
        <v>332.08550000000002</v>
      </c>
      <c r="K27" s="496">
        <v>416.02569999999997</v>
      </c>
      <c r="L27" s="496">
        <v>185.73159999999999</v>
      </c>
      <c r="M27" s="496">
        <v>372.95319999999998</v>
      </c>
      <c r="N27" s="496">
        <v>228.679</v>
      </c>
      <c r="O27" s="541">
        <v>0</v>
      </c>
      <c r="P27" s="541">
        <v>0</v>
      </c>
      <c r="Q27" s="542"/>
      <c r="R27" s="542"/>
      <c r="S27" s="542">
        <v>0</v>
      </c>
      <c r="T27" s="542">
        <v>0</v>
      </c>
      <c r="U27" s="541"/>
      <c r="V27" s="542"/>
      <c r="W27" s="541"/>
      <c r="X27" s="538"/>
      <c r="Y27" s="536"/>
      <c r="Z27" s="539"/>
      <c r="AA27" s="536"/>
      <c r="AB27" s="537"/>
      <c r="AC27" s="538"/>
      <c r="AD27" s="536"/>
      <c r="AE27" s="539"/>
      <c r="AF27" s="536"/>
      <c r="AG27" s="537"/>
      <c r="AH27" s="538"/>
      <c r="AI27" s="536"/>
      <c r="AJ27" s="536"/>
      <c r="AK27" s="539"/>
      <c r="AL27" s="537"/>
      <c r="AM27" s="851"/>
      <c r="AN27" s="852"/>
      <c r="AO27" s="852"/>
      <c r="AP27" s="852"/>
      <c r="AQ27" s="852"/>
      <c r="AR27" s="852"/>
      <c r="AS27" s="852"/>
      <c r="AT27" s="852"/>
      <c r="AU27" s="852"/>
      <c r="AV27" s="852"/>
      <c r="AW27" s="852"/>
      <c r="AX27" s="852"/>
      <c r="AY27" s="853"/>
      <c r="AZ27">
        <v>2</v>
      </c>
      <c r="CO27">
        <v>2</v>
      </c>
    </row>
    <row r="28" spans="1:94" ht="17.100000000000001" customHeight="1">
      <c r="A28" s="540" t="s">
        <v>276</v>
      </c>
      <c r="B28" s="495">
        <v>77.227000000000004</v>
      </c>
      <c r="C28" s="496">
        <v>83.673000000000002</v>
      </c>
      <c r="D28" s="496">
        <v>88.403000000000006</v>
      </c>
      <c r="E28" s="496">
        <v>95.82</v>
      </c>
      <c r="F28" s="496">
        <v>108.27800000000001</v>
      </c>
      <c r="G28" s="496">
        <v>120.557</v>
      </c>
      <c r="H28" s="496">
        <v>136.59800000000001</v>
      </c>
      <c r="I28" s="496">
        <v>146.32300000000001</v>
      </c>
      <c r="J28" s="496">
        <v>170.56117</v>
      </c>
      <c r="K28" s="496">
        <v>196.13095000000001</v>
      </c>
      <c r="L28" s="496">
        <v>124.25857999999999</v>
      </c>
      <c r="M28" s="496">
        <v>73.091710000000006</v>
      </c>
      <c r="N28" s="496">
        <v>0.189</v>
      </c>
      <c r="O28" s="543">
        <v>0</v>
      </c>
      <c r="P28" s="543">
        <v>0</v>
      </c>
      <c r="Q28" s="544"/>
      <c r="R28" s="544"/>
      <c r="S28" s="544"/>
      <c r="T28" s="544"/>
      <c r="U28" s="543"/>
      <c r="V28" s="544"/>
      <c r="W28" s="543"/>
      <c r="X28" s="538"/>
      <c r="Y28" s="536"/>
      <c r="Z28" s="539"/>
      <c r="AA28" s="536"/>
      <c r="AB28" s="537"/>
      <c r="AC28" s="538"/>
      <c r="AD28" s="536"/>
      <c r="AE28" s="539"/>
      <c r="AF28" s="536"/>
      <c r="AG28" s="537"/>
      <c r="AH28" s="538"/>
      <c r="AI28" s="536"/>
      <c r="AJ28" s="536"/>
      <c r="AK28" s="539"/>
      <c r="AL28" s="537"/>
      <c r="AM28" s="851"/>
      <c r="AN28" s="852"/>
      <c r="AO28" s="852"/>
      <c r="AP28" s="852"/>
      <c r="AQ28" s="852"/>
      <c r="AR28" s="852"/>
      <c r="AS28" s="852"/>
      <c r="AT28" s="852"/>
      <c r="AU28" s="852"/>
      <c r="AV28" s="852"/>
      <c r="AW28" s="852"/>
      <c r="AX28" s="852"/>
      <c r="AY28" s="853"/>
      <c r="AZ28">
        <v>2</v>
      </c>
      <c r="CO28">
        <v>2</v>
      </c>
    </row>
    <row r="29" spans="1:94" ht="17.100000000000001" customHeight="1">
      <c r="A29" s="540" t="s">
        <v>277</v>
      </c>
      <c r="B29" s="495">
        <v>66.141999999999996</v>
      </c>
      <c r="C29" s="496">
        <v>66.218999999999994</v>
      </c>
      <c r="D29" s="496">
        <v>74.402000000000001</v>
      </c>
      <c r="E29" s="496">
        <v>76.775000000000006</v>
      </c>
      <c r="F29" s="496">
        <v>79.100999999999999</v>
      </c>
      <c r="G29" s="496">
        <v>87.596999999999994</v>
      </c>
      <c r="H29" s="496">
        <v>104.137</v>
      </c>
      <c r="I29" s="496">
        <v>109.236</v>
      </c>
      <c r="J29" s="496">
        <v>100.09416</v>
      </c>
      <c r="K29" s="496">
        <v>49.482258999999999</v>
      </c>
      <c r="L29" s="496">
        <v>102.297363</v>
      </c>
      <c r="M29" s="496">
        <v>331.42169699999994</v>
      </c>
      <c r="N29" s="496">
        <v>440.55399999999997</v>
      </c>
      <c r="O29" s="543">
        <v>0</v>
      </c>
      <c r="P29" s="543">
        <v>0</v>
      </c>
      <c r="Q29" s="544"/>
      <c r="R29" s="544"/>
      <c r="S29" s="544"/>
      <c r="T29" s="544"/>
      <c r="U29" s="543"/>
      <c r="V29" s="544"/>
      <c r="W29" s="543"/>
      <c r="X29" s="538"/>
      <c r="Y29" s="536"/>
      <c r="Z29" s="539"/>
      <c r="AA29" s="536"/>
      <c r="AB29" s="537"/>
      <c r="AC29" s="538"/>
      <c r="AD29" s="536"/>
      <c r="AE29" s="539"/>
      <c r="AF29" s="536"/>
      <c r="AG29" s="537"/>
      <c r="AH29" s="538"/>
      <c r="AI29" s="536"/>
      <c r="AJ29" s="536"/>
      <c r="AK29" s="539"/>
      <c r="AL29" s="537"/>
      <c r="AM29" s="851"/>
      <c r="AN29" s="852"/>
      <c r="AO29" s="852"/>
      <c r="AP29" s="852"/>
      <c r="AQ29" s="852"/>
      <c r="AR29" s="852"/>
      <c r="AS29" s="852"/>
      <c r="AT29" s="852"/>
      <c r="AU29" s="852"/>
      <c r="AV29" s="852"/>
      <c r="AW29" s="852"/>
      <c r="AX29" s="852"/>
      <c r="AY29" s="853"/>
      <c r="AZ29">
        <v>2</v>
      </c>
      <c r="CO29">
        <v>2</v>
      </c>
    </row>
    <row r="30" spans="1:94" ht="17.100000000000001" customHeight="1">
      <c r="A30" s="540" t="s">
        <v>278</v>
      </c>
      <c r="B30" s="495">
        <v>0.251</v>
      </c>
      <c r="C30" s="496">
        <v>8.1000000000000003E-2</v>
      </c>
      <c r="D30" s="496">
        <v>0.64800000000000002</v>
      </c>
      <c r="E30" s="496">
        <v>1.754</v>
      </c>
      <c r="F30" s="496">
        <v>4.141</v>
      </c>
      <c r="G30" s="496">
        <v>1.7410000000000001</v>
      </c>
      <c r="H30" s="496">
        <v>5.1230000000000002</v>
      </c>
      <c r="I30" s="496">
        <v>9.6790000000000003</v>
      </c>
      <c r="J30" s="496">
        <v>42.281100000000002</v>
      </c>
      <c r="K30" s="496">
        <v>48.613</v>
      </c>
      <c r="L30" s="496">
        <v>5.6603000000000003</v>
      </c>
      <c r="M30" s="496">
        <v>11.4679</v>
      </c>
      <c r="N30" s="496">
        <v>25.119</v>
      </c>
      <c r="O30" s="543">
        <v>0</v>
      </c>
      <c r="P30" s="543">
        <v>0</v>
      </c>
      <c r="Q30" s="544"/>
      <c r="R30" s="544"/>
      <c r="S30" s="544"/>
      <c r="T30" s="544"/>
      <c r="U30" s="543"/>
      <c r="V30" s="544"/>
      <c r="W30" s="543"/>
      <c r="X30" s="538"/>
      <c r="Y30" s="536"/>
      <c r="Z30" s="539"/>
      <c r="AA30" s="536"/>
      <c r="AB30" s="537"/>
      <c r="AC30" s="538"/>
      <c r="AD30" s="536"/>
      <c r="AE30" s="539"/>
      <c r="AF30" s="536"/>
      <c r="AG30" s="537"/>
      <c r="AH30" s="538"/>
      <c r="AI30" s="536"/>
      <c r="AJ30" s="536"/>
      <c r="AK30" s="539"/>
      <c r="AL30" s="537"/>
      <c r="AM30" s="851"/>
      <c r="AN30" s="852"/>
      <c r="AO30" s="852"/>
      <c r="AP30" s="852"/>
      <c r="AQ30" s="852"/>
      <c r="AR30" s="852"/>
      <c r="AS30" s="852"/>
      <c r="AT30" s="852"/>
      <c r="AU30" s="852"/>
      <c r="AV30" s="852"/>
      <c r="AW30" s="852"/>
      <c r="AX30" s="852"/>
      <c r="AY30" s="853"/>
      <c r="AZ30">
        <v>2</v>
      </c>
      <c r="CO30">
        <v>2</v>
      </c>
    </row>
    <row r="31" spans="1:94" ht="17.100000000000001" customHeight="1">
      <c r="A31" s="540" t="s">
        <v>297</v>
      </c>
      <c r="B31" s="502">
        <v>0</v>
      </c>
      <c r="C31" s="503">
        <v>0</v>
      </c>
      <c r="D31" s="503">
        <v>0</v>
      </c>
      <c r="E31" s="503">
        <v>0</v>
      </c>
      <c r="F31" s="503">
        <v>0</v>
      </c>
      <c r="G31" s="503">
        <v>0</v>
      </c>
      <c r="H31" s="503">
        <v>0</v>
      </c>
      <c r="I31" s="503">
        <v>0</v>
      </c>
      <c r="J31" s="503">
        <v>0</v>
      </c>
      <c r="K31" s="503">
        <v>0</v>
      </c>
      <c r="L31" s="503">
        <v>0</v>
      </c>
      <c r="M31" s="503">
        <v>0</v>
      </c>
      <c r="N31" s="503">
        <v>0</v>
      </c>
      <c r="O31" s="543">
        <v>0</v>
      </c>
      <c r="P31" s="543">
        <v>0</v>
      </c>
      <c r="Q31" s="544">
        <v>0</v>
      </c>
      <c r="R31" s="544">
        <v>0</v>
      </c>
      <c r="S31" s="544">
        <v>0</v>
      </c>
      <c r="T31" s="544">
        <v>0</v>
      </c>
      <c r="U31" s="543"/>
      <c r="V31" s="544"/>
      <c r="W31" s="543"/>
      <c r="X31" s="538"/>
      <c r="Y31" s="536"/>
      <c r="Z31" s="539"/>
      <c r="AA31" s="536"/>
      <c r="AB31" s="537"/>
      <c r="AC31" s="538"/>
      <c r="AD31" s="536"/>
      <c r="AE31" s="539"/>
      <c r="AF31" s="536"/>
      <c r="AG31" s="537"/>
      <c r="AH31" s="538"/>
      <c r="AI31" s="536"/>
      <c r="AJ31" s="536"/>
      <c r="AK31" s="539"/>
      <c r="AL31" s="537"/>
      <c r="AM31" s="851"/>
      <c r="AN31" s="852"/>
      <c r="AO31" s="852"/>
      <c r="AP31" s="852"/>
      <c r="AQ31" s="852"/>
      <c r="AR31" s="852"/>
      <c r="AS31" s="852"/>
      <c r="AT31" s="852"/>
      <c r="AU31" s="852"/>
      <c r="AV31" s="852"/>
      <c r="AW31" s="852"/>
      <c r="AX31" s="852"/>
      <c r="AY31" s="853"/>
      <c r="AZ31">
        <v>2</v>
      </c>
      <c r="CO31">
        <v>2</v>
      </c>
    </row>
    <row r="32" spans="1:94" ht="17.100000000000001" customHeight="1">
      <c r="A32" s="30" t="s">
        <v>279</v>
      </c>
      <c r="B32" s="502">
        <v>20.431999999999999</v>
      </c>
      <c r="C32" s="503">
        <v>25.77</v>
      </c>
      <c r="D32" s="503">
        <v>26.666</v>
      </c>
      <c r="E32" s="503">
        <v>47.23</v>
      </c>
      <c r="F32" s="503">
        <v>51.305999999999997</v>
      </c>
      <c r="G32" s="503">
        <v>46.722999999999999</v>
      </c>
      <c r="H32" s="503">
        <v>60.398000000000003</v>
      </c>
      <c r="I32" s="503">
        <v>79.091999999999999</v>
      </c>
      <c r="J32" s="503">
        <v>74.015108999999995</v>
      </c>
      <c r="K32" s="503">
        <v>109.56766500000001</v>
      </c>
      <c r="L32" s="503">
        <v>107.417445</v>
      </c>
      <c r="M32" s="503">
        <v>144.31558000000001</v>
      </c>
      <c r="N32" s="503">
        <v>187.55199999999999</v>
      </c>
      <c r="O32" s="503">
        <v>203.992987</v>
      </c>
      <c r="P32" s="503">
        <v>245.18100000000001</v>
      </c>
      <c r="Q32" s="504">
        <v>108.248065</v>
      </c>
      <c r="R32" s="504">
        <v>73.228425000000001</v>
      </c>
      <c r="S32" s="504">
        <v>67.051014999999992</v>
      </c>
      <c r="T32" s="504">
        <v>128.17783400000002</v>
      </c>
      <c r="U32" s="503">
        <v>153.452855</v>
      </c>
      <c r="V32" s="504">
        <v>144.636349</v>
      </c>
      <c r="W32" s="503">
        <v>68.396591000000001</v>
      </c>
      <c r="X32" s="538"/>
      <c r="Y32" s="536"/>
      <c r="Z32" s="539"/>
      <c r="AA32" s="536"/>
      <c r="AB32" s="537"/>
      <c r="AC32" s="538"/>
      <c r="AD32" s="536"/>
      <c r="AE32" s="539"/>
      <c r="AF32" s="536"/>
      <c r="AG32" s="537"/>
      <c r="AH32" s="538"/>
      <c r="AI32" s="536"/>
      <c r="AJ32" s="536"/>
      <c r="AK32" s="539"/>
      <c r="AL32" s="537"/>
      <c r="AM32" s="851"/>
      <c r="AN32" s="852"/>
      <c r="AO32" s="852"/>
      <c r="AP32" s="852"/>
      <c r="AQ32" s="852"/>
      <c r="AR32" s="852"/>
      <c r="AS32" s="852"/>
      <c r="AT32" s="852"/>
      <c r="AU32" s="852"/>
      <c r="AV32" s="852"/>
      <c r="AW32" s="852"/>
      <c r="AX32" s="852"/>
      <c r="AY32" s="853"/>
      <c r="AZ32">
        <v>2</v>
      </c>
      <c r="CO32">
        <v>2</v>
      </c>
    </row>
    <row r="33" spans="1:93" ht="17.100000000000001" customHeight="1">
      <c r="A33" s="29" t="s">
        <v>280</v>
      </c>
      <c r="B33" s="502">
        <v>0</v>
      </c>
      <c r="C33" s="503">
        <v>0</v>
      </c>
      <c r="D33" s="503">
        <v>0</v>
      </c>
      <c r="E33" s="503">
        <v>1.8120000000000001</v>
      </c>
      <c r="F33" s="503">
        <v>200.44</v>
      </c>
      <c r="G33" s="503">
        <v>291.69400000000002</v>
      </c>
      <c r="H33" s="503">
        <v>290.35599999999999</v>
      </c>
      <c r="I33" s="503">
        <v>307.62900000000002</v>
      </c>
      <c r="J33" s="503">
        <v>316.05466000000001</v>
      </c>
      <c r="K33" s="503">
        <v>192.602813</v>
      </c>
      <c r="L33" s="503">
        <v>84.041858000000005</v>
      </c>
      <c r="M33" s="503">
        <v>98.374196000000012</v>
      </c>
      <c r="N33" s="503">
        <v>66.599000000000004</v>
      </c>
      <c r="O33" s="503">
        <v>73.668316000000004</v>
      </c>
      <c r="P33" s="503">
        <v>71.432000000000002</v>
      </c>
      <c r="Q33" s="504">
        <v>46.909295999999998</v>
      </c>
      <c r="R33" s="504">
        <v>48.973788999999996</v>
      </c>
      <c r="S33" s="504">
        <v>0</v>
      </c>
      <c r="T33" s="504">
        <v>0</v>
      </c>
      <c r="U33" s="503">
        <v>0</v>
      </c>
      <c r="V33" s="504">
        <v>0</v>
      </c>
      <c r="W33" s="503">
        <v>0</v>
      </c>
      <c r="X33" s="538"/>
      <c r="Y33" s="536"/>
      <c r="Z33" s="539"/>
      <c r="AA33" s="536"/>
      <c r="AB33" s="537"/>
      <c r="AC33" s="538"/>
      <c r="AD33" s="536"/>
      <c r="AE33" s="539"/>
      <c r="AF33" s="536"/>
      <c r="AG33" s="537"/>
      <c r="AH33" s="538"/>
      <c r="AI33" s="536"/>
      <c r="AJ33" s="536"/>
      <c r="AK33" s="539"/>
      <c r="AL33" s="537"/>
      <c r="AM33" s="851"/>
      <c r="AN33" s="852"/>
      <c r="AO33" s="852"/>
      <c r="AP33" s="852"/>
      <c r="AQ33" s="852"/>
      <c r="AR33" s="852"/>
      <c r="AS33" s="852"/>
      <c r="AT33" s="852"/>
      <c r="AU33" s="852"/>
      <c r="AV33" s="852"/>
      <c r="AW33" s="852"/>
      <c r="AX33" s="852"/>
      <c r="AY33" s="853"/>
      <c r="AZ33">
        <v>2</v>
      </c>
      <c r="CO33">
        <v>2</v>
      </c>
    </row>
    <row r="34" spans="1:93" ht="17.100000000000001" customHeight="1">
      <c r="A34" s="29" t="s">
        <v>281</v>
      </c>
      <c r="B34" s="502">
        <v>0</v>
      </c>
      <c r="C34" s="503">
        <v>0</v>
      </c>
      <c r="D34" s="503">
        <v>0</v>
      </c>
      <c r="E34" s="503">
        <v>0</v>
      </c>
      <c r="F34" s="503">
        <v>0</v>
      </c>
      <c r="G34" s="503">
        <v>0.21199999999999999</v>
      </c>
      <c r="H34" s="503">
        <v>27.146999999999998</v>
      </c>
      <c r="I34" s="503">
        <v>30.228999999999999</v>
      </c>
      <c r="J34" s="503">
        <v>40.453060000000001</v>
      </c>
      <c r="K34" s="503">
        <v>19.919647999999999</v>
      </c>
      <c r="L34" s="503">
        <v>72.321635999999998</v>
      </c>
      <c r="M34" s="503">
        <v>103.377647</v>
      </c>
      <c r="N34" s="503">
        <v>0</v>
      </c>
      <c r="O34" s="503">
        <v>0</v>
      </c>
      <c r="P34" s="503">
        <v>0</v>
      </c>
      <c r="Q34" s="504">
        <v>0</v>
      </c>
      <c r="R34" s="504">
        <v>0</v>
      </c>
      <c r="S34" s="504">
        <v>0</v>
      </c>
      <c r="T34" s="504">
        <v>0</v>
      </c>
      <c r="U34" s="503">
        <v>0</v>
      </c>
      <c r="V34" s="504">
        <v>0</v>
      </c>
      <c r="W34" s="503">
        <v>0</v>
      </c>
      <c r="X34" s="538"/>
      <c r="Y34" s="536"/>
      <c r="Z34" s="539"/>
      <c r="AA34" s="536"/>
      <c r="AB34" s="537"/>
      <c r="AC34" s="538"/>
      <c r="AD34" s="536"/>
      <c r="AE34" s="539"/>
      <c r="AF34" s="536"/>
      <c r="AG34" s="537"/>
      <c r="AH34" s="538"/>
      <c r="AI34" s="536"/>
      <c r="AJ34" s="536"/>
      <c r="AK34" s="539"/>
      <c r="AL34" s="537"/>
      <c r="AM34" s="851"/>
      <c r="AN34" s="852"/>
      <c r="AO34" s="852"/>
      <c r="AP34" s="852"/>
      <c r="AQ34" s="852"/>
      <c r="AR34" s="852"/>
      <c r="AS34" s="852"/>
      <c r="AT34" s="852"/>
      <c r="AU34" s="852"/>
      <c r="AV34" s="852"/>
      <c r="AW34" s="852"/>
      <c r="AX34" s="852"/>
      <c r="AY34" s="853"/>
      <c r="AZ34">
        <v>2</v>
      </c>
      <c r="CO34">
        <v>2</v>
      </c>
    </row>
    <row r="35" spans="1:93" ht="17.100000000000001" customHeight="1">
      <c r="A35" s="29" t="s">
        <v>282</v>
      </c>
      <c r="B35" s="502">
        <v>1.306</v>
      </c>
      <c r="C35" s="503">
        <v>1.4530000000000001</v>
      </c>
      <c r="D35" s="503">
        <v>1.6890000000000001</v>
      </c>
      <c r="E35" s="503">
        <v>2.08</v>
      </c>
      <c r="F35" s="503">
        <v>3.6110000000000002</v>
      </c>
      <c r="G35" s="503">
        <v>2.8530000000000002</v>
      </c>
      <c r="H35" s="503">
        <v>3.11</v>
      </c>
      <c r="I35" s="503">
        <v>3.0960000000000001</v>
      </c>
      <c r="J35" s="503">
        <v>3.4953999999999996</v>
      </c>
      <c r="K35" s="503">
        <v>6.97</v>
      </c>
      <c r="L35" s="503">
        <v>11.495900000000001</v>
      </c>
      <c r="M35" s="503">
        <v>1.5908500000000003</v>
      </c>
      <c r="N35" s="503">
        <v>0.51</v>
      </c>
      <c r="O35" s="503">
        <v>0.31637500000000002</v>
      </c>
      <c r="P35" s="503">
        <v>1.1080000000000001</v>
      </c>
      <c r="Q35" s="504">
        <v>13.429429000000001</v>
      </c>
      <c r="R35" s="504">
        <v>0.74217500000000003</v>
      </c>
      <c r="S35" s="504">
        <v>0.36154999999999993</v>
      </c>
      <c r="T35" s="504">
        <v>1.03285</v>
      </c>
      <c r="U35" s="503">
        <v>0.966225</v>
      </c>
      <c r="V35" s="504">
        <v>0.47020000000000001</v>
      </c>
      <c r="W35" s="503">
        <v>1.2043250000000001</v>
      </c>
      <c r="X35" s="1063">
        <v>0.47020000000000001</v>
      </c>
      <c r="Y35" s="1081">
        <f t="shared" ref="Y35:AM35" si="30">X35</f>
        <v>0.47020000000000001</v>
      </c>
      <c r="Z35" s="1082">
        <f t="shared" si="30"/>
        <v>0.47020000000000001</v>
      </c>
      <c r="AA35" s="1081">
        <f t="shared" si="30"/>
        <v>0.47020000000000001</v>
      </c>
      <c r="AB35" s="1083">
        <f t="shared" si="30"/>
        <v>0.47020000000000001</v>
      </c>
      <c r="AC35" s="1080">
        <f t="shared" si="30"/>
        <v>0.47020000000000001</v>
      </c>
      <c r="AD35" s="1081">
        <f t="shared" si="30"/>
        <v>0.47020000000000001</v>
      </c>
      <c r="AE35" s="1082">
        <f t="shared" si="30"/>
        <v>0.47020000000000001</v>
      </c>
      <c r="AF35" s="1081">
        <f t="shared" si="30"/>
        <v>0.47020000000000001</v>
      </c>
      <c r="AG35" s="1083">
        <f t="shared" si="30"/>
        <v>0.47020000000000001</v>
      </c>
      <c r="AH35" s="1080">
        <f t="shared" si="30"/>
        <v>0.47020000000000001</v>
      </c>
      <c r="AI35" s="1081">
        <f t="shared" si="30"/>
        <v>0.47020000000000001</v>
      </c>
      <c r="AJ35" s="1081">
        <f t="shared" si="30"/>
        <v>0.47020000000000001</v>
      </c>
      <c r="AK35" s="1082">
        <f t="shared" si="30"/>
        <v>0.47020000000000001</v>
      </c>
      <c r="AL35" s="1083">
        <f t="shared" si="30"/>
        <v>0.47020000000000001</v>
      </c>
      <c r="AM35" s="1077">
        <f t="shared" si="30"/>
        <v>0.47020000000000001</v>
      </c>
      <c r="AN35" s="1078">
        <f t="shared" ref="AN35:AN43" si="31">AM35</f>
        <v>0.47020000000000001</v>
      </c>
      <c r="AO35" s="1078">
        <f t="shared" ref="AO35:AO43" si="32">AN35</f>
        <v>0.47020000000000001</v>
      </c>
      <c r="AP35" s="1078">
        <f t="shared" ref="AP35:AP43" si="33">AO35</f>
        <v>0.47020000000000001</v>
      </c>
      <c r="AQ35" s="1078">
        <f t="shared" ref="AQ35:AQ43" si="34">AP35</f>
        <v>0.47020000000000001</v>
      </c>
      <c r="AR35" s="1078">
        <f t="shared" ref="AR35:AR43" si="35">AQ35</f>
        <v>0.47020000000000001</v>
      </c>
      <c r="AS35" s="1078">
        <f t="shared" ref="AS35:AS43" si="36">AR35</f>
        <v>0.47020000000000001</v>
      </c>
      <c r="AT35" s="1078">
        <f t="shared" ref="AT35:AT43" si="37">AS35</f>
        <v>0.47020000000000001</v>
      </c>
      <c r="AU35" s="1078">
        <f t="shared" ref="AU35:AU43" si="38">AT35</f>
        <v>0.47020000000000001</v>
      </c>
      <c r="AV35" s="1078">
        <f t="shared" ref="AV35:AV43" si="39">AU35</f>
        <v>0.47020000000000001</v>
      </c>
      <c r="AW35" s="1078">
        <f t="shared" ref="AW35:AW43" si="40">AV35</f>
        <v>0.47020000000000001</v>
      </c>
      <c r="AX35" s="1078">
        <f t="shared" ref="AX35:AX43" si="41">AW35</f>
        <v>0.47020000000000001</v>
      </c>
      <c r="AY35" s="1079">
        <f t="shared" ref="AY35:AY43" si="42">AX35</f>
        <v>0.47020000000000001</v>
      </c>
      <c r="AZ35">
        <v>2</v>
      </c>
      <c r="BI35" s="743"/>
      <c r="CO35">
        <v>2</v>
      </c>
    </row>
    <row r="36" spans="1:93" ht="16.899999999999999" customHeight="1">
      <c r="A36" s="29" t="s">
        <v>283</v>
      </c>
      <c r="B36" s="502">
        <v>0.82599999999999996</v>
      </c>
      <c r="C36" s="503">
        <v>0.80500000000000005</v>
      </c>
      <c r="D36" s="503">
        <v>0.78400000000000003</v>
      </c>
      <c r="E36" s="503">
        <v>0.83499999999999996</v>
      </c>
      <c r="F36" s="503">
        <v>0.9</v>
      </c>
      <c r="G36" s="503">
        <v>0.91300000000000003</v>
      </c>
      <c r="H36" s="503">
        <v>0.86099999999999999</v>
      </c>
      <c r="I36" s="503">
        <v>0.88100000000000001</v>
      </c>
      <c r="J36" s="503">
        <v>1.0665410000000002</v>
      </c>
      <c r="K36" s="503">
        <v>0.81959499999999996</v>
      </c>
      <c r="L36" s="503">
        <v>0.996336</v>
      </c>
      <c r="M36" s="503">
        <v>0.70348299999999997</v>
      </c>
      <c r="N36" s="503">
        <v>0.56399999999999995</v>
      </c>
      <c r="O36" s="503">
        <v>0.49842399999999998</v>
      </c>
      <c r="P36" s="503">
        <v>0.77300000000000002</v>
      </c>
      <c r="Q36" s="504">
        <v>0.85989800000000005</v>
      </c>
      <c r="R36" s="504">
        <v>0.90702400000000005</v>
      </c>
      <c r="S36" s="504">
        <v>0.75018799999999997</v>
      </c>
      <c r="T36" s="504">
        <v>0.74399400000000004</v>
      </c>
      <c r="U36" s="503">
        <v>0.91124400000000005</v>
      </c>
      <c r="V36" s="504">
        <v>0.47835800000000001</v>
      </c>
      <c r="W36" s="503">
        <v>0.91090199999999999</v>
      </c>
      <c r="X36" s="1063">
        <v>0.47835800000000001</v>
      </c>
      <c r="Y36" s="1081">
        <f t="shared" ref="Y36:AL36" si="43">X36</f>
        <v>0.47835800000000001</v>
      </c>
      <c r="Z36" s="1082">
        <f t="shared" si="43"/>
        <v>0.47835800000000001</v>
      </c>
      <c r="AA36" s="1081">
        <f t="shared" si="43"/>
        <v>0.47835800000000001</v>
      </c>
      <c r="AB36" s="1083">
        <f t="shared" si="43"/>
        <v>0.47835800000000001</v>
      </c>
      <c r="AC36" s="1080">
        <f t="shared" si="43"/>
        <v>0.47835800000000001</v>
      </c>
      <c r="AD36" s="1081">
        <f t="shared" si="43"/>
        <v>0.47835800000000001</v>
      </c>
      <c r="AE36" s="1082">
        <f t="shared" si="43"/>
        <v>0.47835800000000001</v>
      </c>
      <c r="AF36" s="1081">
        <f t="shared" si="43"/>
        <v>0.47835800000000001</v>
      </c>
      <c r="AG36" s="1083">
        <f t="shared" si="43"/>
        <v>0.47835800000000001</v>
      </c>
      <c r="AH36" s="1080">
        <f t="shared" si="43"/>
        <v>0.47835800000000001</v>
      </c>
      <c r="AI36" s="1081">
        <f t="shared" si="43"/>
        <v>0.47835800000000001</v>
      </c>
      <c r="AJ36" s="1081">
        <f t="shared" si="43"/>
        <v>0.47835800000000001</v>
      </c>
      <c r="AK36" s="1082">
        <f t="shared" si="43"/>
        <v>0.47835800000000001</v>
      </c>
      <c r="AL36" s="1083">
        <f t="shared" si="43"/>
        <v>0.47835800000000001</v>
      </c>
      <c r="AM36" s="1077">
        <f t="shared" ref="AM36:AM43" si="44">AL36</f>
        <v>0.47835800000000001</v>
      </c>
      <c r="AN36" s="1078">
        <f t="shared" si="31"/>
        <v>0.47835800000000001</v>
      </c>
      <c r="AO36" s="1078">
        <f t="shared" si="32"/>
        <v>0.47835800000000001</v>
      </c>
      <c r="AP36" s="1078">
        <f t="shared" si="33"/>
        <v>0.47835800000000001</v>
      </c>
      <c r="AQ36" s="1078">
        <f t="shared" si="34"/>
        <v>0.47835800000000001</v>
      </c>
      <c r="AR36" s="1078">
        <f t="shared" si="35"/>
        <v>0.47835800000000001</v>
      </c>
      <c r="AS36" s="1078">
        <f t="shared" si="36"/>
        <v>0.47835800000000001</v>
      </c>
      <c r="AT36" s="1078">
        <f t="shared" si="37"/>
        <v>0.47835800000000001</v>
      </c>
      <c r="AU36" s="1078">
        <f t="shared" si="38"/>
        <v>0.47835800000000001</v>
      </c>
      <c r="AV36" s="1078">
        <f t="shared" si="39"/>
        <v>0.47835800000000001</v>
      </c>
      <c r="AW36" s="1078">
        <f t="shared" si="40"/>
        <v>0.47835800000000001</v>
      </c>
      <c r="AX36" s="1078">
        <f t="shared" si="41"/>
        <v>0.47835800000000001</v>
      </c>
      <c r="AY36" s="1079">
        <f t="shared" si="42"/>
        <v>0.47835800000000001</v>
      </c>
      <c r="AZ36">
        <v>2</v>
      </c>
      <c r="BI36" s="745"/>
      <c r="CO36">
        <v>2</v>
      </c>
    </row>
    <row r="37" spans="1:93" ht="17.100000000000001" customHeight="1">
      <c r="A37" s="29" t="s">
        <v>284</v>
      </c>
      <c r="B37" s="502">
        <v>0</v>
      </c>
      <c r="C37" s="503">
        <v>0</v>
      </c>
      <c r="D37" s="503">
        <v>0</v>
      </c>
      <c r="E37" s="503">
        <v>0</v>
      </c>
      <c r="F37" s="503">
        <v>0</v>
      </c>
      <c r="G37" s="503">
        <v>0</v>
      </c>
      <c r="H37" s="503">
        <v>0</v>
      </c>
      <c r="I37" s="503">
        <v>0</v>
      </c>
      <c r="J37" s="503">
        <v>1.0804959999999999</v>
      </c>
      <c r="K37" s="503">
        <v>0.31750899999999999</v>
      </c>
      <c r="L37" s="503">
        <v>9.8544999999999994E-2</v>
      </c>
      <c r="M37" s="503">
        <v>0.204155</v>
      </c>
      <c r="N37" s="503">
        <v>0.252</v>
      </c>
      <c r="O37" s="503">
        <v>0.12106500000000001</v>
      </c>
      <c r="P37" s="503">
        <v>0.35399999999999998</v>
      </c>
      <c r="Q37" s="504">
        <v>1.3116730000000001</v>
      </c>
      <c r="R37" s="504">
        <v>0.62965199999999999</v>
      </c>
      <c r="S37" s="504">
        <v>0.13936499999999999</v>
      </c>
      <c r="T37" s="504">
        <v>0.15607499999999999</v>
      </c>
      <c r="U37" s="503">
        <v>5.4710000000000002E-2</v>
      </c>
      <c r="V37" s="504">
        <v>4.3255000000000002E-2</v>
      </c>
      <c r="W37" s="503">
        <v>8.5389999999999994E-2</v>
      </c>
      <c r="X37" s="1063">
        <v>4.3255000000000002E-2</v>
      </c>
      <c r="Y37" s="1081">
        <f t="shared" ref="Y37:AL37" si="45">X37</f>
        <v>4.3255000000000002E-2</v>
      </c>
      <c r="Z37" s="1082">
        <f t="shared" si="45"/>
        <v>4.3255000000000002E-2</v>
      </c>
      <c r="AA37" s="1081">
        <f t="shared" si="45"/>
        <v>4.3255000000000002E-2</v>
      </c>
      <c r="AB37" s="1083">
        <f t="shared" si="45"/>
        <v>4.3255000000000002E-2</v>
      </c>
      <c r="AC37" s="1080">
        <f t="shared" si="45"/>
        <v>4.3255000000000002E-2</v>
      </c>
      <c r="AD37" s="1081">
        <f t="shared" si="45"/>
        <v>4.3255000000000002E-2</v>
      </c>
      <c r="AE37" s="1082">
        <f t="shared" si="45"/>
        <v>4.3255000000000002E-2</v>
      </c>
      <c r="AF37" s="1081">
        <f t="shared" si="45"/>
        <v>4.3255000000000002E-2</v>
      </c>
      <c r="AG37" s="1083">
        <f t="shared" si="45"/>
        <v>4.3255000000000002E-2</v>
      </c>
      <c r="AH37" s="1080">
        <f t="shared" si="45"/>
        <v>4.3255000000000002E-2</v>
      </c>
      <c r="AI37" s="1081">
        <f t="shared" si="45"/>
        <v>4.3255000000000002E-2</v>
      </c>
      <c r="AJ37" s="1081">
        <f t="shared" si="45"/>
        <v>4.3255000000000002E-2</v>
      </c>
      <c r="AK37" s="1082">
        <f t="shared" si="45"/>
        <v>4.3255000000000002E-2</v>
      </c>
      <c r="AL37" s="1083">
        <f t="shared" si="45"/>
        <v>4.3255000000000002E-2</v>
      </c>
      <c r="AM37" s="1077">
        <f t="shared" si="44"/>
        <v>4.3255000000000002E-2</v>
      </c>
      <c r="AN37" s="1078">
        <f t="shared" si="31"/>
        <v>4.3255000000000002E-2</v>
      </c>
      <c r="AO37" s="1078">
        <f t="shared" si="32"/>
        <v>4.3255000000000002E-2</v>
      </c>
      <c r="AP37" s="1078">
        <f t="shared" si="33"/>
        <v>4.3255000000000002E-2</v>
      </c>
      <c r="AQ37" s="1078">
        <f t="shared" si="34"/>
        <v>4.3255000000000002E-2</v>
      </c>
      <c r="AR37" s="1078">
        <f t="shared" si="35"/>
        <v>4.3255000000000002E-2</v>
      </c>
      <c r="AS37" s="1078">
        <f t="shared" si="36"/>
        <v>4.3255000000000002E-2</v>
      </c>
      <c r="AT37" s="1078">
        <f t="shared" si="37"/>
        <v>4.3255000000000002E-2</v>
      </c>
      <c r="AU37" s="1078">
        <f t="shared" si="38"/>
        <v>4.3255000000000002E-2</v>
      </c>
      <c r="AV37" s="1078">
        <f t="shared" si="39"/>
        <v>4.3255000000000002E-2</v>
      </c>
      <c r="AW37" s="1078">
        <f t="shared" si="40"/>
        <v>4.3255000000000002E-2</v>
      </c>
      <c r="AX37" s="1078">
        <f t="shared" si="41"/>
        <v>4.3255000000000002E-2</v>
      </c>
      <c r="AY37" s="1079">
        <f t="shared" si="42"/>
        <v>4.3255000000000002E-2</v>
      </c>
      <c r="AZ37">
        <v>2</v>
      </c>
      <c r="BI37" s="743"/>
      <c r="CO37">
        <v>2</v>
      </c>
    </row>
    <row r="38" spans="1:93" ht="17.100000000000001" customHeight="1">
      <c r="A38" s="29" t="s">
        <v>285</v>
      </c>
      <c r="B38" s="502">
        <v>0</v>
      </c>
      <c r="C38" s="503">
        <v>0</v>
      </c>
      <c r="D38" s="503">
        <v>0</v>
      </c>
      <c r="E38" s="503">
        <v>0</v>
      </c>
      <c r="F38" s="503">
        <v>0</v>
      </c>
      <c r="G38" s="503">
        <v>0</v>
      </c>
      <c r="H38" s="503">
        <v>0</v>
      </c>
      <c r="I38" s="503">
        <v>0</v>
      </c>
      <c r="J38" s="503">
        <v>0</v>
      </c>
      <c r="K38" s="503">
        <v>1.73431</v>
      </c>
      <c r="L38" s="503">
        <v>2.261714</v>
      </c>
      <c r="M38" s="503">
        <v>3.5171380000000001</v>
      </c>
      <c r="N38" s="503">
        <v>3.532</v>
      </c>
      <c r="O38" s="503">
        <v>3.5649989999999998</v>
      </c>
      <c r="P38" s="503">
        <v>3.5590000000000002</v>
      </c>
      <c r="Q38" s="504">
        <v>4.0235580000000004</v>
      </c>
      <c r="R38" s="504">
        <v>4.3653089999999999</v>
      </c>
      <c r="S38" s="504">
        <v>3.6499180000000004</v>
      </c>
      <c r="T38" s="504">
        <v>4.9992760000000001</v>
      </c>
      <c r="U38" s="503">
        <v>5.4458200000000003</v>
      </c>
      <c r="V38" s="504">
        <v>3.5731190000000002</v>
      </c>
      <c r="W38" s="503">
        <v>3.3972500000000001</v>
      </c>
      <c r="X38" s="1063">
        <v>3.5731190000000002</v>
      </c>
      <c r="Y38" s="1081">
        <f t="shared" ref="Y38:AL38" si="46">X38</f>
        <v>3.5731190000000002</v>
      </c>
      <c r="Z38" s="1082">
        <f t="shared" si="46"/>
        <v>3.5731190000000002</v>
      </c>
      <c r="AA38" s="1081">
        <f t="shared" si="46"/>
        <v>3.5731190000000002</v>
      </c>
      <c r="AB38" s="1083">
        <f t="shared" si="46"/>
        <v>3.5731190000000002</v>
      </c>
      <c r="AC38" s="1080">
        <f t="shared" si="46"/>
        <v>3.5731190000000002</v>
      </c>
      <c r="AD38" s="1081">
        <f t="shared" si="46"/>
        <v>3.5731190000000002</v>
      </c>
      <c r="AE38" s="1082">
        <f t="shared" si="46"/>
        <v>3.5731190000000002</v>
      </c>
      <c r="AF38" s="1081">
        <f t="shared" si="46"/>
        <v>3.5731190000000002</v>
      </c>
      <c r="AG38" s="1083">
        <f t="shared" si="46"/>
        <v>3.5731190000000002</v>
      </c>
      <c r="AH38" s="1080">
        <f t="shared" si="46"/>
        <v>3.5731190000000002</v>
      </c>
      <c r="AI38" s="1081">
        <f t="shared" si="46"/>
        <v>3.5731190000000002</v>
      </c>
      <c r="AJ38" s="1081">
        <f t="shared" si="46"/>
        <v>3.5731190000000002</v>
      </c>
      <c r="AK38" s="1082">
        <f t="shared" si="46"/>
        <v>3.5731190000000002</v>
      </c>
      <c r="AL38" s="1083">
        <f t="shared" si="46"/>
        <v>3.5731190000000002</v>
      </c>
      <c r="AM38" s="1077">
        <f t="shared" si="44"/>
        <v>3.5731190000000002</v>
      </c>
      <c r="AN38" s="1078">
        <f t="shared" si="31"/>
        <v>3.5731190000000002</v>
      </c>
      <c r="AO38" s="1078">
        <f t="shared" si="32"/>
        <v>3.5731190000000002</v>
      </c>
      <c r="AP38" s="1078">
        <f t="shared" si="33"/>
        <v>3.5731190000000002</v>
      </c>
      <c r="AQ38" s="1078">
        <f t="shared" si="34"/>
        <v>3.5731190000000002</v>
      </c>
      <c r="AR38" s="1078">
        <f t="shared" si="35"/>
        <v>3.5731190000000002</v>
      </c>
      <c r="AS38" s="1078">
        <f t="shared" si="36"/>
        <v>3.5731190000000002</v>
      </c>
      <c r="AT38" s="1078">
        <f t="shared" si="37"/>
        <v>3.5731190000000002</v>
      </c>
      <c r="AU38" s="1078">
        <f t="shared" si="38"/>
        <v>3.5731190000000002</v>
      </c>
      <c r="AV38" s="1078">
        <f t="shared" si="39"/>
        <v>3.5731190000000002</v>
      </c>
      <c r="AW38" s="1078">
        <f t="shared" si="40"/>
        <v>3.5731190000000002</v>
      </c>
      <c r="AX38" s="1078">
        <f t="shared" si="41"/>
        <v>3.5731190000000002</v>
      </c>
      <c r="AY38" s="1079">
        <f t="shared" si="42"/>
        <v>3.5731190000000002</v>
      </c>
      <c r="AZ38">
        <v>2</v>
      </c>
      <c r="BI38" s="745"/>
      <c r="CO38">
        <v>2</v>
      </c>
    </row>
    <row r="39" spans="1:93" ht="17.100000000000001" customHeight="1">
      <c r="A39" s="29" t="s">
        <v>286</v>
      </c>
      <c r="B39" s="545">
        <v>0</v>
      </c>
      <c r="C39" s="546">
        <v>0</v>
      </c>
      <c r="D39" s="546">
        <v>0</v>
      </c>
      <c r="E39" s="546">
        <v>0</v>
      </c>
      <c r="F39" s="546">
        <v>0</v>
      </c>
      <c r="G39" s="546">
        <v>0</v>
      </c>
      <c r="H39" s="546">
        <v>0</v>
      </c>
      <c r="I39" s="546">
        <v>0</v>
      </c>
      <c r="J39" s="546">
        <v>0</v>
      </c>
      <c r="K39" s="546">
        <v>0</v>
      </c>
      <c r="L39" s="546">
        <v>0</v>
      </c>
      <c r="M39" s="546">
        <v>0</v>
      </c>
      <c r="N39" s="546">
        <v>0</v>
      </c>
      <c r="O39" s="546">
        <v>0</v>
      </c>
      <c r="P39" s="546">
        <v>65.242999999999995</v>
      </c>
      <c r="Q39" s="504">
        <v>5.8003660000000004</v>
      </c>
      <c r="R39" s="504">
        <v>0</v>
      </c>
      <c r="S39" s="504">
        <v>6.1700000000000004E-4</v>
      </c>
      <c r="T39" s="504">
        <v>8.7844990000000003</v>
      </c>
      <c r="U39" s="546">
        <v>4.3419660000000002</v>
      </c>
      <c r="V39" s="504">
        <v>0</v>
      </c>
      <c r="W39" s="546">
        <v>0</v>
      </c>
      <c r="X39" s="1064">
        <v>4.3419660000000002</v>
      </c>
      <c r="Y39" s="1084">
        <f t="shared" ref="Y39:AL39" si="47">X39</f>
        <v>4.3419660000000002</v>
      </c>
      <c r="Z39" s="1085">
        <f t="shared" si="47"/>
        <v>4.3419660000000002</v>
      </c>
      <c r="AA39" s="1084">
        <f t="shared" si="47"/>
        <v>4.3419660000000002</v>
      </c>
      <c r="AB39" s="1086">
        <f t="shared" si="47"/>
        <v>4.3419660000000002</v>
      </c>
      <c r="AC39" s="1087">
        <f t="shared" si="47"/>
        <v>4.3419660000000002</v>
      </c>
      <c r="AD39" s="1084">
        <f t="shared" si="47"/>
        <v>4.3419660000000002</v>
      </c>
      <c r="AE39" s="1085">
        <f t="shared" si="47"/>
        <v>4.3419660000000002</v>
      </c>
      <c r="AF39" s="1084">
        <f t="shared" si="47"/>
        <v>4.3419660000000002</v>
      </c>
      <c r="AG39" s="1086">
        <f t="shared" si="47"/>
        <v>4.3419660000000002</v>
      </c>
      <c r="AH39" s="1087">
        <f t="shared" si="47"/>
        <v>4.3419660000000002</v>
      </c>
      <c r="AI39" s="1084">
        <f t="shared" si="47"/>
        <v>4.3419660000000002</v>
      </c>
      <c r="AJ39" s="1084">
        <f t="shared" si="47"/>
        <v>4.3419660000000002</v>
      </c>
      <c r="AK39" s="1085">
        <f t="shared" si="47"/>
        <v>4.3419660000000002</v>
      </c>
      <c r="AL39" s="1086">
        <f t="shared" si="47"/>
        <v>4.3419660000000002</v>
      </c>
      <c r="AM39" s="1088">
        <f t="shared" si="44"/>
        <v>4.3419660000000002</v>
      </c>
      <c r="AN39" s="1089">
        <f t="shared" si="31"/>
        <v>4.3419660000000002</v>
      </c>
      <c r="AO39" s="1089">
        <f t="shared" si="32"/>
        <v>4.3419660000000002</v>
      </c>
      <c r="AP39" s="1089">
        <f t="shared" si="33"/>
        <v>4.3419660000000002</v>
      </c>
      <c r="AQ39" s="1089">
        <f t="shared" si="34"/>
        <v>4.3419660000000002</v>
      </c>
      <c r="AR39" s="1089">
        <f t="shared" si="35"/>
        <v>4.3419660000000002</v>
      </c>
      <c r="AS39" s="1089">
        <f t="shared" si="36"/>
        <v>4.3419660000000002</v>
      </c>
      <c r="AT39" s="1089">
        <f t="shared" si="37"/>
        <v>4.3419660000000002</v>
      </c>
      <c r="AU39" s="1089">
        <f t="shared" si="38"/>
        <v>4.3419660000000002</v>
      </c>
      <c r="AV39" s="1089">
        <f t="shared" si="39"/>
        <v>4.3419660000000002</v>
      </c>
      <c r="AW39" s="1089">
        <f t="shared" si="40"/>
        <v>4.3419660000000002</v>
      </c>
      <c r="AX39" s="1089">
        <f t="shared" si="41"/>
        <v>4.3419660000000002</v>
      </c>
      <c r="AY39" s="1090">
        <f t="shared" si="42"/>
        <v>4.3419660000000002</v>
      </c>
      <c r="AZ39">
        <v>4</v>
      </c>
      <c r="BI39" s="743"/>
      <c r="CO39">
        <v>4</v>
      </c>
    </row>
    <row r="40" spans="1:93" ht="17.100000000000001" customHeight="1">
      <c r="A40" s="29" t="s">
        <v>287</v>
      </c>
      <c r="B40" s="545">
        <v>0</v>
      </c>
      <c r="C40" s="546">
        <v>0</v>
      </c>
      <c r="D40" s="546">
        <v>0</v>
      </c>
      <c r="E40" s="546">
        <v>0</v>
      </c>
      <c r="F40" s="546">
        <v>0</v>
      </c>
      <c r="G40" s="546">
        <v>0</v>
      </c>
      <c r="H40" s="546">
        <v>0</v>
      </c>
      <c r="I40" s="546">
        <v>0</v>
      </c>
      <c r="J40" s="546">
        <v>0</v>
      </c>
      <c r="K40" s="546">
        <v>0</v>
      </c>
      <c r="L40" s="546">
        <v>0</v>
      </c>
      <c r="M40" s="546">
        <v>0</v>
      </c>
      <c r="N40" s="546">
        <v>0</v>
      </c>
      <c r="O40" s="546">
        <v>0</v>
      </c>
      <c r="P40" s="546">
        <v>0</v>
      </c>
      <c r="Q40" s="546">
        <v>0</v>
      </c>
      <c r="R40" s="546">
        <v>0</v>
      </c>
      <c r="S40" s="504">
        <v>0</v>
      </c>
      <c r="T40" s="504">
        <v>1.262786</v>
      </c>
      <c r="U40" s="546">
        <v>0.20902899999999999</v>
      </c>
      <c r="V40" s="504">
        <v>0.39270100000000002</v>
      </c>
      <c r="W40" s="546">
        <v>0.551898</v>
      </c>
      <c r="X40" s="1064">
        <v>0.20902899999999999</v>
      </c>
      <c r="Y40" s="1084">
        <f t="shared" ref="Y40:AL40" si="48">X40</f>
        <v>0.20902899999999999</v>
      </c>
      <c r="Z40" s="1085">
        <f t="shared" si="48"/>
        <v>0.20902899999999999</v>
      </c>
      <c r="AA40" s="1084">
        <f t="shared" si="48"/>
        <v>0.20902899999999999</v>
      </c>
      <c r="AB40" s="1086">
        <f t="shared" si="48"/>
        <v>0.20902899999999999</v>
      </c>
      <c r="AC40" s="1087">
        <f t="shared" si="48"/>
        <v>0.20902899999999999</v>
      </c>
      <c r="AD40" s="1084">
        <f t="shared" si="48"/>
        <v>0.20902899999999999</v>
      </c>
      <c r="AE40" s="1085">
        <f t="shared" si="48"/>
        <v>0.20902899999999999</v>
      </c>
      <c r="AF40" s="1084">
        <f t="shared" si="48"/>
        <v>0.20902899999999999</v>
      </c>
      <c r="AG40" s="1086">
        <f t="shared" si="48"/>
        <v>0.20902899999999999</v>
      </c>
      <c r="AH40" s="1087">
        <f t="shared" si="48"/>
        <v>0.20902899999999999</v>
      </c>
      <c r="AI40" s="1084">
        <f t="shared" si="48"/>
        <v>0.20902899999999999</v>
      </c>
      <c r="AJ40" s="1084">
        <f t="shared" si="48"/>
        <v>0.20902899999999999</v>
      </c>
      <c r="AK40" s="1085">
        <f t="shared" si="48"/>
        <v>0.20902899999999999</v>
      </c>
      <c r="AL40" s="1086">
        <f t="shared" si="48"/>
        <v>0.20902899999999999</v>
      </c>
      <c r="AM40" s="1088">
        <f t="shared" si="44"/>
        <v>0.20902899999999999</v>
      </c>
      <c r="AN40" s="1089">
        <f t="shared" si="31"/>
        <v>0.20902899999999999</v>
      </c>
      <c r="AO40" s="1089">
        <f t="shared" si="32"/>
        <v>0.20902899999999999</v>
      </c>
      <c r="AP40" s="1089">
        <f t="shared" si="33"/>
        <v>0.20902899999999999</v>
      </c>
      <c r="AQ40" s="1089">
        <f t="shared" si="34"/>
        <v>0.20902899999999999</v>
      </c>
      <c r="AR40" s="1089">
        <f t="shared" si="35"/>
        <v>0.20902899999999999</v>
      </c>
      <c r="AS40" s="1089">
        <f t="shared" si="36"/>
        <v>0.20902899999999999</v>
      </c>
      <c r="AT40" s="1089">
        <f t="shared" si="37"/>
        <v>0.20902899999999999</v>
      </c>
      <c r="AU40" s="1089">
        <f t="shared" si="38"/>
        <v>0.20902899999999999</v>
      </c>
      <c r="AV40" s="1089">
        <f t="shared" si="39"/>
        <v>0.20902899999999999</v>
      </c>
      <c r="AW40" s="1089">
        <f t="shared" si="40"/>
        <v>0.20902899999999999</v>
      </c>
      <c r="AX40" s="1089">
        <f t="shared" si="41"/>
        <v>0.20902899999999999</v>
      </c>
      <c r="AY40" s="1090">
        <f t="shared" si="42"/>
        <v>0.20902899999999999</v>
      </c>
      <c r="AZ40">
        <v>2</v>
      </c>
      <c r="BI40" s="743"/>
      <c r="CO40">
        <v>2</v>
      </c>
    </row>
    <row r="41" spans="1:93" ht="17.100000000000001" customHeight="1">
      <c r="A41" s="29" t="s">
        <v>288</v>
      </c>
      <c r="B41" s="545">
        <v>0</v>
      </c>
      <c r="C41" s="546">
        <v>0</v>
      </c>
      <c r="D41" s="546">
        <v>0</v>
      </c>
      <c r="E41" s="546">
        <v>0</v>
      </c>
      <c r="F41" s="546">
        <v>0</v>
      </c>
      <c r="G41" s="546">
        <v>0</v>
      </c>
      <c r="H41" s="546">
        <v>0</v>
      </c>
      <c r="I41" s="546">
        <v>0</v>
      </c>
      <c r="J41" s="546">
        <v>0</v>
      </c>
      <c r="K41" s="546">
        <v>0</v>
      </c>
      <c r="L41" s="546">
        <v>0</v>
      </c>
      <c r="M41" s="546">
        <v>0</v>
      </c>
      <c r="N41" s="546">
        <v>0</v>
      </c>
      <c r="O41" s="546">
        <v>0</v>
      </c>
      <c r="P41" s="546">
        <v>0</v>
      </c>
      <c r="Q41" s="546">
        <v>0</v>
      </c>
      <c r="R41" s="546">
        <v>0</v>
      </c>
      <c r="S41" s="504">
        <v>7.3268E-2</v>
      </c>
      <c r="T41" s="504">
        <v>1.0251190000000001</v>
      </c>
      <c r="U41" s="546">
        <v>1.7306619999999999</v>
      </c>
      <c r="V41" s="504">
        <v>1.4054120000000001</v>
      </c>
      <c r="W41" s="546">
        <v>2.0680210000000003</v>
      </c>
      <c r="X41" s="1064">
        <v>1.0251189999999999</v>
      </c>
      <c r="Y41" s="1084">
        <f t="shared" ref="Y41:AL41" si="49">X41</f>
        <v>1.0251189999999999</v>
      </c>
      <c r="Z41" s="1085">
        <f t="shared" si="49"/>
        <v>1.0251189999999999</v>
      </c>
      <c r="AA41" s="1084">
        <f t="shared" si="49"/>
        <v>1.0251189999999999</v>
      </c>
      <c r="AB41" s="1086">
        <f t="shared" si="49"/>
        <v>1.0251189999999999</v>
      </c>
      <c r="AC41" s="1087">
        <f t="shared" si="49"/>
        <v>1.0251189999999999</v>
      </c>
      <c r="AD41" s="1084">
        <f t="shared" si="49"/>
        <v>1.0251189999999999</v>
      </c>
      <c r="AE41" s="1085">
        <f t="shared" si="49"/>
        <v>1.0251189999999999</v>
      </c>
      <c r="AF41" s="1084">
        <f t="shared" si="49"/>
        <v>1.0251189999999999</v>
      </c>
      <c r="AG41" s="1086">
        <f t="shared" si="49"/>
        <v>1.0251189999999999</v>
      </c>
      <c r="AH41" s="1087">
        <f t="shared" si="49"/>
        <v>1.0251189999999999</v>
      </c>
      <c r="AI41" s="1084">
        <f t="shared" si="49"/>
        <v>1.0251189999999999</v>
      </c>
      <c r="AJ41" s="1084">
        <f t="shared" si="49"/>
        <v>1.0251189999999999</v>
      </c>
      <c r="AK41" s="1085">
        <f t="shared" si="49"/>
        <v>1.0251189999999999</v>
      </c>
      <c r="AL41" s="1086">
        <f t="shared" si="49"/>
        <v>1.0251189999999999</v>
      </c>
      <c r="AM41" s="1088">
        <f t="shared" si="44"/>
        <v>1.0251189999999999</v>
      </c>
      <c r="AN41" s="1089">
        <f t="shared" si="31"/>
        <v>1.0251189999999999</v>
      </c>
      <c r="AO41" s="1089">
        <f t="shared" si="32"/>
        <v>1.0251189999999999</v>
      </c>
      <c r="AP41" s="1089">
        <f t="shared" si="33"/>
        <v>1.0251189999999999</v>
      </c>
      <c r="AQ41" s="1089">
        <f t="shared" si="34"/>
        <v>1.0251189999999999</v>
      </c>
      <c r="AR41" s="1089">
        <f t="shared" si="35"/>
        <v>1.0251189999999999</v>
      </c>
      <c r="AS41" s="1089">
        <f t="shared" si="36"/>
        <v>1.0251189999999999</v>
      </c>
      <c r="AT41" s="1089">
        <f t="shared" si="37"/>
        <v>1.0251189999999999</v>
      </c>
      <c r="AU41" s="1089">
        <f t="shared" si="38"/>
        <v>1.0251189999999999</v>
      </c>
      <c r="AV41" s="1089">
        <f t="shared" si="39"/>
        <v>1.0251189999999999</v>
      </c>
      <c r="AW41" s="1089">
        <f t="shared" si="40"/>
        <v>1.0251189999999999</v>
      </c>
      <c r="AX41" s="1089">
        <f t="shared" si="41"/>
        <v>1.0251189999999999</v>
      </c>
      <c r="AY41" s="1090">
        <f t="shared" si="42"/>
        <v>1.0251189999999999</v>
      </c>
      <c r="AZ41">
        <v>2</v>
      </c>
      <c r="BI41" s="743"/>
      <c r="CO41">
        <v>2</v>
      </c>
    </row>
    <row r="42" spans="1:93" ht="17.100000000000001" customHeight="1">
      <c r="A42" s="29" t="s">
        <v>289</v>
      </c>
      <c r="B42" s="545">
        <v>0</v>
      </c>
      <c r="C42" s="546">
        <v>0</v>
      </c>
      <c r="D42" s="546">
        <v>0</v>
      </c>
      <c r="E42" s="546">
        <v>0</v>
      </c>
      <c r="F42" s="546">
        <v>0</v>
      </c>
      <c r="G42" s="546">
        <v>0</v>
      </c>
      <c r="H42" s="546">
        <v>0</v>
      </c>
      <c r="I42" s="546">
        <v>0</v>
      </c>
      <c r="J42" s="546">
        <v>0</v>
      </c>
      <c r="K42" s="546">
        <v>0</v>
      </c>
      <c r="L42" s="546">
        <v>0</v>
      </c>
      <c r="M42" s="546">
        <v>0</v>
      </c>
      <c r="N42" s="546">
        <v>0</v>
      </c>
      <c r="O42" s="546">
        <v>0</v>
      </c>
      <c r="P42" s="546">
        <v>0</v>
      </c>
      <c r="Q42" s="546">
        <v>0</v>
      </c>
      <c r="R42" s="546">
        <v>0</v>
      </c>
      <c r="S42" s="504">
        <v>2.1357929999999996</v>
      </c>
      <c r="T42" s="504">
        <v>3.3799969999999995</v>
      </c>
      <c r="U42" s="546">
        <v>3.8524999999999997E-2</v>
      </c>
      <c r="V42" s="504">
        <v>5.0879999999999996E-3</v>
      </c>
      <c r="W42" s="546">
        <v>3.3113999999999998E-2</v>
      </c>
      <c r="X42" s="1064">
        <v>5.0879999999999996E-3</v>
      </c>
      <c r="Y42" s="1084">
        <f t="shared" ref="Y42:AL43" si="50">X42</f>
        <v>5.0879999999999996E-3</v>
      </c>
      <c r="Z42" s="1085">
        <f t="shared" si="50"/>
        <v>5.0879999999999996E-3</v>
      </c>
      <c r="AA42" s="1084">
        <f t="shared" si="50"/>
        <v>5.0879999999999996E-3</v>
      </c>
      <c r="AB42" s="1086">
        <f t="shared" si="50"/>
        <v>5.0879999999999996E-3</v>
      </c>
      <c r="AC42" s="1087">
        <f t="shared" si="50"/>
        <v>5.0879999999999996E-3</v>
      </c>
      <c r="AD42" s="1084">
        <f t="shared" si="50"/>
        <v>5.0879999999999996E-3</v>
      </c>
      <c r="AE42" s="1085">
        <f t="shared" si="50"/>
        <v>5.0879999999999996E-3</v>
      </c>
      <c r="AF42" s="1084">
        <f t="shared" si="50"/>
        <v>5.0879999999999996E-3</v>
      </c>
      <c r="AG42" s="1086">
        <f t="shared" si="50"/>
        <v>5.0879999999999996E-3</v>
      </c>
      <c r="AH42" s="1087">
        <f t="shared" si="50"/>
        <v>5.0879999999999996E-3</v>
      </c>
      <c r="AI42" s="1084">
        <f t="shared" si="50"/>
        <v>5.0879999999999996E-3</v>
      </c>
      <c r="AJ42" s="1084">
        <f t="shared" si="50"/>
        <v>5.0879999999999996E-3</v>
      </c>
      <c r="AK42" s="1085">
        <f t="shared" si="50"/>
        <v>5.0879999999999996E-3</v>
      </c>
      <c r="AL42" s="1086">
        <f t="shared" si="50"/>
        <v>5.0879999999999996E-3</v>
      </c>
      <c r="AM42" s="1088">
        <f t="shared" si="44"/>
        <v>5.0879999999999996E-3</v>
      </c>
      <c r="AN42" s="1089">
        <f t="shared" si="31"/>
        <v>5.0879999999999996E-3</v>
      </c>
      <c r="AO42" s="1089">
        <f t="shared" si="32"/>
        <v>5.0879999999999996E-3</v>
      </c>
      <c r="AP42" s="1089">
        <f t="shared" si="33"/>
        <v>5.0879999999999996E-3</v>
      </c>
      <c r="AQ42" s="1089">
        <f t="shared" si="34"/>
        <v>5.0879999999999996E-3</v>
      </c>
      <c r="AR42" s="1089">
        <f t="shared" si="35"/>
        <v>5.0879999999999996E-3</v>
      </c>
      <c r="AS42" s="1089">
        <f t="shared" si="36"/>
        <v>5.0879999999999996E-3</v>
      </c>
      <c r="AT42" s="1089">
        <f t="shared" si="37"/>
        <v>5.0879999999999996E-3</v>
      </c>
      <c r="AU42" s="1089">
        <f t="shared" si="38"/>
        <v>5.0879999999999996E-3</v>
      </c>
      <c r="AV42" s="1089">
        <f t="shared" si="39"/>
        <v>5.0879999999999996E-3</v>
      </c>
      <c r="AW42" s="1089">
        <f t="shared" si="40"/>
        <v>5.0879999999999996E-3</v>
      </c>
      <c r="AX42" s="1089">
        <f t="shared" si="41"/>
        <v>5.0879999999999996E-3</v>
      </c>
      <c r="AY42" s="1090">
        <f t="shared" si="42"/>
        <v>5.0879999999999996E-3</v>
      </c>
      <c r="AZ42">
        <v>2</v>
      </c>
      <c r="BI42" s="743"/>
      <c r="CO42">
        <v>2</v>
      </c>
    </row>
    <row r="43" spans="1:93" ht="17.100000000000001" customHeight="1">
      <c r="A43" s="219" t="s">
        <v>290</v>
      </c>
      <c r="B43" s="551">
        <v>0</v>
      </c>
      <c r="C43" s="552">
        <v>0</v>
      </c>
      <c r="D43" s="552">
        <v>0</v>
      </c>
      <c r="E43" s="552">
        <v>0</v>
      </c>
      <c r="F43" s="552">
        <v>0</v>
      </c>
      <c r="G43" s="552">
        <v>0</v>
      </c>
      <c r="H43" s="552">
        <v>0</v>
      </c>
      <c r="I43" s="552">
        <v>0</v>
      </c>
      <c r="J43" s="552">
        <v>0</v>
      </c>
      <c r="K43" s="552">
        <v>0</v>
      </c>
      <c r="L43" s="552">
        <v>0</v>
      </c>
      <c r="M43" s="552">
        <v>0</v>
      </c>
      <c r="N43" s="552">
        <v>0</v>
      </c>
      <c r="O43" s="552">
        <v>0</v>
      </c>
      <c r="P43" s="552">
        <v>0</v>
      </c>
      <c r="Q43" s="552">
        <v>0</v>
      </c>
      <c r="R43" s="552">
        <v>0</v>
      </c>
      <c r="S43" s="553">
        <v>0</v>
      </c>
      <c r="T43" s="553">
        <v>0</v>
      </c>
      <c r="U43" s="552">
        <v>0</v>
      </c>
      <c r="V43" s="553">
        <v>0</v>
      </c>
      <c r="W43" s="552">
        <v>3.3664410000000005</v>
      </c>
      <c r="X43" s="1065">
        <f>W43</f>
        <v>3.3664410000000005</v>
      </c>
      <c r="Y43" s="1091">
        <f t="shared" si="50"/>
        <v>3.3664410000000005</v>
      </c>
      <c r="Z43" s="1092">
        <f t="shared" ref="Z43" si="51">Y43</f>
        <v>3.3664410000000005</v>
      </c>
      <c r="AA43" s="1091">
        <f t="shared" ref="AA43" si="52">Z43</f>
        <v>3.3664410000000005</v>
      </c>
      <c r="AB43" s="1093">
        <f t="shared" ref="AB43" si="53">AA43</f>
        <v>3.3664410000000005</v>
      </c>
      <c r="AC43" s="1094">
        <f t="shared" ref="AC43" si="54">AB43</f>
        <v>3.3664410000000005</v>
      </c>
      <c r="AD43" s="1091">
        <f t="shared" ref="AD43" si="55">AC43</f>
        <v>3.3664410000000005</v>
      </c>
      <c r="AE43" s="1092">
        <f t="shared" ref="AE43" si="56">AD43</f>
        <v>3.3664410000000005</v>
      </c>
      <c r="AF43" s="1091">
        <f t="shared" ref="AF43" si="57">AE43</f>
        <v>3.3664410000000005</v>
      </c>
      <c r="AG43" s="1093">
        <f t="shared" ref="AG43" si="58">AF43</f>
        <v>3.3664410000000005</v>
      </c>
      <c r="AH43" s="1094">
        <f t="shared" ref="AH43" si="59">AG43</f>
        <v>3.3664410000000005</v>
      </c>
      <c r="AI43" s="1091">
        <f t="shared" ref="AI43" si="60">AH43</f>
        <v>3.3664410000000005</v>
      </c>
      <c r="AJ43" s="1091">
        <f t="shared" ref="AJ43" si="61">AI43</f>
        <v>3.3664410000000005</v>
      </c>
      <c r="AK43" s="1092">
        <f t="shared" ref="AK43" si="62">AJ43</f>
        <v>3.3664410000000005</v>
      </c>
      <c r="AL43" s="1093">
        <f t="shared" ref="AL43" si="63">AK43</f>
        <v>3.3664410000000005</v>
      </c>
      <c r="AM43" s="1095">
        <f t="shared" si="44"/>
        <v>3.3664410000000005</v>
      </c>
      <c r="AN43" s="1096">
        <f t="shared" si="31"/>
        <v>3.3664410000000005</v>
      </c>
      <c r="AO43" s="1096">
        <f t="shared" si="32"/>
        <v>3.3664410000000005</v>
      </c>
      <c r="AP43" s="1096">
        <f t="shared" si="33"/>
        <v>3.3664410000000005</v>
      </c>
      <c r="AQ43" s="1096">
        <f t="shared" si="34"/>
        <v>3.3664410000000005</v>
      </c>
      <c r="AR43" s="1096">
        <f t="shared" si="35"/>
        <v>3.3664410000000005</v>
      </c>
      <c r="AS43" s="1096">
        <f t="shared" si="36"/>
        <v>3.3664410000000005</v>
      </c>
      <c r="AT43" s="1096">
        <f t="shared" si="37"/>
        <v>3.3664410000000005</v>
      </c>
      <c r="AU43" s="1096">
        <f t="shared" si="38"/>
        <v>3.3664410000000005</v>
      </c>
      <c r="AV43" s="1096">
        <f t="shared" si="39"/>
        <v>3.3664410000000005</v>
      </c>
      <c r="AW43" s="1096">
        <f t="shared" si="40"/>
        <v>3.3664410000000005</v>
      </c>
      <c r="AX43" s="1096">
        <f t="shared" si="41"/>
        <v>3.3664410000000005</v>
      </c>
      <c r="AY43" s="1097">
        <f t="shared" si="42"/>
        <v>3.3664410000000005</v>
      </c>
      <c r="AZ43">
        <v>2</v>
      </c>
      <c r="BI43" s="743"/>
    </row>
    <row r="44" spans="1:93" ht="17.100000000000001" customHeight="1">
      <c r="A44" s="31" t="s">
        <v>8</v>
      </c>
      <c r="B44" s="595">
        <f t="shared" ref="B44:U44" si="64">SUM(B6:B21)</f>
        <v>1608.2370000000003</v>
      </c>
      <c r="C44" s="596">
        <f t="shared" si="64"/>
        <v>1828.905</v>
      </c>
      <c r="D44" s="596">
        <f t="shared" si="64"/>
        <v>1789.578</v>
      </c>
      <c r="E44" s="596">
        <f t="shared" si="64"/>
        <v>1912.441</v>
      </c>
      <c r="F44" s="596">
        <f t="shared" si="64"/>
        <v>1956.5072399999999</v>
      </c>
      <c r="G44" s="597">
        <f t="shared" si="64"/>
        <v>2010.9567499999994</v>
      </c>
      <c r="H44" s="596">
        <f t="shared" si="64"/>
        <v>2107.9287800000002</v>
      </c>
      <c r="I44" s="596">
        <f t="shared" si="64"/>
        <v>2138.6118899999997</v>
      </c>
      <c r="J44" s="596">
        <f t="shared" si="64"/>
        <v>1773.1104799999996</v>
      </c>
      <c r="K44" s="598">
        <f t="shared" si="64"/>
        <v>1771.781547</v>
      </c>
      <c r="L44" s="597">
        <f t="shared" si="64"/>
        <v>1713.3640850000002</v>
      </c>
      <c r="M44" s="596">
        <f t="shared" si="64"/>
        <v>1817.6906750000003</v>
      </c>
      <c r="N44" s="598">
        <f t="shared" si="64"/>
        <v>1738.5881160000004</v>
      </c>
      <c r="O44" s="596">
        <f t="shared" si="64"/>
        <v>1766.3981150000002</v>
      </c>
      <c r="P44" s="596">
        <f t="shared" si="64"/>
        <v>1815.044328</v>
      </c>
      <c r="Q44" s="597">
        <f t="shared" si="64"/>
        <v>1763.0664449999995</v>
      </c>
      <c r="R44" s="597">
        <f t="shared" si="64"/>
        <v>1662.3999700000004</v>
      </c>
      <c r="S44" s="597">
        <f t="shared" si="64"/>
        <v>1528.9660469999999</v>
      </c>
      <c r="T44" s="597">
        <f t="shared" si="64"/>
        <v>1436.8411279999998</v>
      </c>
      <c r="U44" s="596">
        <f t="shared" si="64"/>
        <v>1459.0489189999998</v>
      </c>
      <c r="V44" s="597">
        <f>SUM(V6:V22)</f>
        <v>1264.964103</v>
      </c>
      <c r="W44" s="596">
        <f>SUM(W6:W22)</f>
        <v>1251.1445630000003</v>
      </c>
      <c r="X44" s="561">
        <f t="shared" ref="X44:AL44" si="65">SUM(X6:X22)</f>
        <v>1212.6784619999999</v>
      </c>
      <c r="Y44" s="559">
        <f t="shared" si="65"/>
        <v>1271.6070560000001</v>
      </c>
      <c r="Z44" s="562">
        <f t="shared" si="65"/>
        <v>1318.2238400000003</v>
      </c>
      <c r="AA44" s="559">
        <f t="shared" si="65"/>
        <v>1327.348346</v>
      </c>
      <c r="AB44" s="560">
        <f t="shared" si="65"/>
        <v>1347.5122950000002</v>
      </c>
      <c r="AC44" s="561">
        <f t="shared" si="65"/>
        <v>1374.6746260000002</v>
      </c>
      <c r="AD44" s="559">
        <f t="shared" si="65"/>
        <v>1405.5716650000002</v>
      </c>
      <c r="AE44" s="559">
        <f t="shared" si="65"/>
        <v>1444.6194950000004</v>
      </c>
      <c r="AF44" s="559">
        <f t="shared" si="65"/>
        <v>1480.8666240000005</v>
      </c>
      <c r="AG44" s="560">
        <f t="shared" si="65"/>
        <v>1501.0155080000002</v>
      </c>
      <c r="AH44" s="561">
        <f t="shared" si="65"/>
        <v>1508.7035950000004</v>
      </c>
      <c r="AI44" s="559">
        <f t="shared" si="65"/>
        <v>1528.8471440000001</v>
      </c>
      <c r="AJ44" s="559">
        <f t="shared" si="65"/>
        <v>1540.501309</v>
      </c>
      <c r="AK44" s="559">
        <f t="shared" si="65"/>
        <v>1555.1657610000002</v>
      </c>
      <c r="AL44" s="560">
        <f t="shared" si="65"/>
        <v>1566.2765530000001</v>
      </c>
      <c r="AM44" s="561">
        <f t="shared" ref="AM44:AN44" si="66">SUM(AM6:AM22)</f>
        <v>1578.905301357875</v>
      </c>
      <c r="AN44" s="559">
        <f t="shared" si="66"/>
        <v>1591.7100532733477</v>
      </c>
      <c r="AO44" s="559">
        <f t="shared" ref="AO44:AS44" si="67">SUM(AO6:AO22)</f>
        <v>1604.6932616618942</v>
      </c>
      <c r="AP44" s="559">
        <f t="shared" si="67"/>
        <v>1617.8574136246307</v>
      </c>
      <c r="AQ44" s="559">
        <f t="shared" si="67"/>
        <v>1631.2050309247502</v>
      </c>
      <c r="AR44" s="559">
        <f t="shared" si="67"/>
        <v>1644.7386704705987</v>
      </c>
      <c r="AS44" s="559">
        <f t="shared" si="67"/>
        <v>1658.4609248054835</v>
      </c>
      <c r="AT44" s="559">
        <f t="shared" ref="AT44:AV44" si="68">SUM(AT6:AT22)</f>
        <v>1672.37442260431</v>
      </c>
      <c r="AU44" s="559">
        <f t="shared" si="68"/>
        <v>1686.4818291771358</v>
      </c>
      <c r="AV44" s="559">
        <f t="shared" si="68"/>
        <v>1700.7858469797475</v>
      </c>
      <c r="AW44" s="559">
        <f t="shared" ref="AW44:AY44" si="69">SUM(AW6:AW22)</f>
        <v>1715.2892161313498</v>
      </c>
      <c r="AX44" s="559">
        <f t="shared" si="69"/>
        <v>1729.9947149394707</v>
      </c>
      <c r="AY44" s="560">
        <f t="shared" si="69"/>
        <v>1744.9051604321828</v>
      </c>
    </row>
    <row r="45" spans="1:93" ht="17.100000000000001" customHeight="1">
      <c r="A45" s="34" t="s">
        <v>4</v>
      </c>
      <c r="B45" s="558"/>
      <c r="C45" s="563">
        <f t="shared" ref="C45" si="70">IF(C44*B44=0,0,(C44-B44)/B44)</f>
        <v>0.13721112000283517</v>
      </c>
      <c r="D45" s="563">
        <f t="shared" ref="D45" si="71">IF(D44*C44=0,0,(D44-C44)/C44)</f>
        <v>-2.1503030501857669E-2</v>
      </c>
      <c r="E45" s="563">
        <f t="shared" ref="E45" si="72">IF(E44*D44=0,0,(E44-D44)/D44)</f>
        <v>6.8654733127027745E-2</v>
      </c>
      <c r="F45" s="563">
        <f t="shared" ref="F45" si="73">IF(F44*E44=0,0,(F44-E44)/E44)</f>
        <v>2.3041882076362031E-2</v>
      </c>
      <c r="G45" s="564">
        <f t="shared" ref="G45" si="74">IF(G44*F44=0,0,(G44-F44)/F44)</f>
        <v>2.782995579408102E-2</v>
      </c>
      <c r="H45" s="563">
        <f t="shared" ref="H45" si="75">IF(H44*G44=0,0,(H44-G44)/G44)</f>
        <v>4.8221837689945764E-2</v>
      </c>
      <c r="I45" s="62">
        <f t="shared" ref="I45" si="76">IF(I44*H44=0,0,(I44-H44)/H44)</f>
        <v>1.4556046812928606E-2</v>
      </c>
      <c r="J45" s="62">
        <f t="shared" ref="J45" si="77">IF(J44*I44=0,0,(J44-I44)/I44)</f>
        <v>-0.17090590944016501</v>
      </c>
      <c r="K45" s="63">
        <f t="shared" ref="K45" si="78">IF(K44*J44=0,0,(K44-J44)/J44)</f>
        <v>-7.4949249637256213E-4</v>
      </c>
      <c r="L45" s="64">
        <f t="shared" ref="L45" si="79">IF(L44*K44=0,0,(L44-K44)/K44)</f>
        <v>-3.297102969545708E-2</v>
      </c>
      <c r="M45" s="62">
        <f t="shared" ref="M45" si="80">IF(M44*L44=0,0,(M44-L44)/L44)</f>
        <v>6.088991295740865E-2</v>
      </c>
      <c r="N45" s="201">
        <f t="shared" ref="N45" si="81">IF(N44*M44=0,0,(N44-M44)/M44)</f>
        <v>-4.3518162956961814E-2</v>
      </c>
      <c r="O45" s="202">
        <f t="shared" ref="O45" si="82">IF(O44*N44=0,0,(O44-N44)/N44)</f>
        <v>1.5995737428588192E-2</v>
      </c>
      <c r="P45" s="202">
        <f t="shared" ref="P45" si="83">IF(P44*O44=0,0,(P44-O44)/O44)</f>
        <v>2.7539778596287597E-2</v>
      </c>
      <c r="Q45" s="384">
        <f t="shared" ref="Q45" si="84">IF(Q44*P44=0,0,(Q44-P44)/P44)</f>
        <v>-2.8637252654470969E-2</v>
      </c>
      <c r="R45" s="384">
        <f t="shared" ref="R45" si="85">IF(R44*Q44=0,0,(R44-Q44)/Q44)</f>
        <v>-5.7097380127383184E-2</v>
      </c>
      <c r="S45" s="384">
        <f t="shared" ref="S45" si="86">IF(S44*R44=0,0,(S44-R44)/R44)</f>
        <v>-8.0265835784393377E-2</v>
      </c>
      <c r="T45" s="384">
        <f t="shared" ref="T45" si="87">IF(T44*S44=0,0,(T44-S44)/S44)</f>
        <v>-6.0253083566348217E-2</v>
      </c>
      <c r="U45" s="202">
        <f t="shared" ref="U45:W45" si="88">IF(U44*T44=0,0,(U44-T44)/T44)</f>
        <v>1.5455982270574348E-2</v>
      </c>
      <c r="V45" s="384">
        <f t="shared" si="88"/>
        <v>-0.13302145902895518</v>
      </c>
      <c r="W45" s="202">
        <f t="shared" si="88"/>
        <v>-1.0924847564626689E-2</v>
      </c>
      <c r="X45" s="567">
        <f t="shared" ref="X45" si="89">IF(X44*W44=0,0,(X44-W44)/W44)</f>
        <v>-3.0744729376249086E-2</v>
      </c>
      <c r="Y45" s="565">
        <f t="shared" ref="Y45" si="90">IF(Y44*X44=0,0,(Y44-X44)/X44)</f>
        <v>4.859374998943472E-2</v>
      </c>
      <c r="Z45" s="568">
        <f t="shared" ref="Z45" si="91">IF(Z44*Y44=0,0,(Z44-Y44)/Y44)</f>
        <v>3.6659739956649215E-2</v>
      </c>
      <c r="AA45" s="565">
        <f t="shared" ref="AA45" si="92">IF(AA44*Z44=0,0,(AA44-Z44)/Z44)</f>
        <v>6.9218183764599896E-3</v>
      </c>
      <c r="AB45" s="566">
        <f t="shared" ref="AB45" si="93">IF(AB44*AA44=0,0,(AB44-AA44)/AA44)</f>
        <v>1.5191150884215762E-2</v>
      </c>
      <c r="AC45" s="567">
        <f t="shared" ref="AC45" si="94">IF(AC44*AB44=0,0,(AC44-AB44)/AB44)</f>
        <v>2.0157390103813479E-2</v>
      </c>
      <c r="AD45" s="565">
        <f t="shared" ref="AD45" si="95">IF(AD44*AC44=0,0,(AD44-AC44)/AC44)</f>
        <v>2.247589241528631E-2</v>
      </c>
      <c r="AE45" s="565">
        <f t="shared" ref="AE45" si="96">IF(AE44*AD44=0,0,(AE44-AD44)/AD44)</f>
        <v>2.7780746419642857E-2</v>
      </c>
      <c r="AF45" s="565">
        <f t="shared" ref="AF45" si="97">IF(AF44*AE44=0,0,(AF44-AE44)/AE44)</f>
        <v>2.5091125466225331E-2</v>
      </c>
      <c r="AG45" s="566">
        <f t="shared" ref="AG45" si="98">IF(AG44*AF44=0,0,(AG44-AF44)/AF44)</f>
        <v>1.3606143641467956E-2</v>
      </c>
      <c r="AH45" s="567">
        <f t="shared" ref="AH45" si="99">IF(AH44*AG44=0,0,(AH44-AG44)/AG44)</f>
        <v>5.1219237636285784E-3</v>
      </c>
      <c r="AI45" s="565">
        <f t="shared" ref="AI45" si="100">IF(AI44*AH44=0,0,(AI44-AH44)/AH44)</f>
        <v>1.3351561610085287E-2</v>
      </c>
      <c r="AJ45" s="565">
        <f t="shared" ref="AJ45" si="101">IF(AJ44*AI44=0,0,(AJ44-AI44)/AI44)</f>
        <v>7.6228451259741639E-3</v>
      </c>
      <c r="AK45" s="565">
        <f t="shared" ref="AK45" si="102">IF(AK44*AJ44=0,0,(AK44-AJ44)/AJ44)</f>
        <v>9.5192726642468629E-3</v>
      </c>
      <c r="AL45" s="566">
        <f t="shared" ref="AL45:AQ45" si="103">IF(AL44*AK44=0,0,(AL44-AK44)/AK44)</f>
        <v>7.1444422701638591E-3</v>
      </c>
      <c r="AM45" s="567">
        <f t="shared" si="103"/>
        <v>8.0629109423148489E-3</v>
      </c>
      <c r="AN45" s="565">
        <f t="shared" si="103"/>
        <v>8.1098922807216409E-3</v>
      </c>
      <c r="AO45" s="565">
        <f t="shared" si="103"/>
        <v>8.1567672214210973E-3</v>
      </c>
      <c r="AP45" s="565">
        <f t="shared" si="103"/>
        <v>8.2035316513406845E-3</v>
      </c>
      <c r="AQ45" s="565">
        <f t="shared" si="103"/>
        <v>8.2501814978958171E-3</v>
      </c>
      <c r="AR45" s="565">
        <f t="shared" ref="AR45" si="104">IF(AR44*AQ44=0,0,(AR44-AQ44)/AQ44)</f>
        <v>8.2967127303280111E-3</v>
      </c>
      <c r="AS45" s="565">
        <f t="shared" ref="AS45" si="105">IF(AS44*AR44=0,0,(AS44-AR44)/AR44)</f>
        <v>8.3431213610114588E-3</v>
      </c>
      <c r="AT45" s="565">
        <f t="shared" ref="AT45" si="106">IF(AT44*AS44=0,0,(AT44-AS44)/AS44)</f>
        <v>8.389403446727792E-3</v>
      </c>
      <c r="AU45" s="565">
        <f t="shared" ref="AU45" si="107">IF(AU44*AT44=0,0,(AU44-AT44)/AT44)</f>
        <v>8.4355550899044285E-3</v>
      </c>
      <c r="AV45" s="565">
        <f t="shared" ref="AV45" si="108">IF(AV44*AU44=0,0,(AV44-AU44)/AU44)</f>
        <v>8.4815724398233858E-3</v>
      </c>
      <c r="AW45" s="565">
        <f t="shared" ref="AW45" si="109">IF(AW44*AV44=0,0,(AW44-AV44)/AV44)</f>
        <v>8.5274516937904818E-3</v>
      </c>
      <c r="AX45" s="565">
        <f t="shared" ref="AX45" si="110">IF(AX44*AW44=0,0,(AX44-AW44)/AW44)</f>
        <v>8.5731890982720313E-3</v>
      </c>
      <c r="AY45" s="566">
        <f t="shared" ref="AY45" si="111">IF(AY44*AX44=0,0,(AY44-AX44)/AX44)</f>
        <v>8.6187809499948861E-3</v>
      </c>
    </row>
    <row r="46" spans="1:93" ht="17.100000000000001" customHeight="1">
      <c r="A46" s="200" t="s">
        <v>9</v>
      </c>
      <c r="B46" s="605">
        <f t="shared" ref="B46:C46" si="112">B44/B50</f>
        <v>0.89198480077782027</v>
      </c>
      <c r="C46" s="606">
        <f t="shared" si="112"/>
        <v>0.90668717766687212</v>
      </c>
      <c r="D46" s="606">
        <f t="shared" ref="D46:AL46" si="113">D44/D50</f>
        <v>0.89669672227664354</v>
      </c>
      <c r="E46" s="606">
        <f t="shared" si="113"/>
        <v>0.8839059448841643</v>
      </c>
      <c r="F46" s="606">
        <f t="shared" si="113"/>
        <v>0.79796622267362238</v>
      </c>
      <c r="G46" s="607">
        <f t="shared" si="113"/>
        <v>0.7743131024122335</v>
      </c>
      <c r="H46" s="606">
        <f t="shared" si="113"/>
        <v>0.73894747006020567</v>
      </c>
      <c r="I46" s="606">
        <f t="shared" si="113"/>
        <v>0.68993981558694528</v>
      </c>
      <c r="J46" s="606">
        <f t="shared" si="113"/>
        <v>0.57559363168515165</v>
      </c>
      <c r="K46" s="608">
        <f t="shared" si="113"/>
        <v>0.57396385359581814</v>
      </c>
      <c r="L46" s="607">
        <f t="shared" si="113"/>
        <v>0.56200182437868884</v>
      </c>
      <c r="M46" s="606">
        <f t="shared" si="113"/>
        <v>0.54213659280715887</v>
      </c>
      <c r="N46" s="608">
        <f t="shared" si="113"/>
        <v>0.5584326939509584</v>
      </c>
      <c r="O46" s="606">
        <f t="shared" si="113"/>
        <v>0.52568571050408741</v>
      </c>
      <c r="P46" s="606">
        <f t="shared" si="113"/>
        <v>0.50643976537698066</v>
      </c>
      <c r="Q46" s="607">
        <f t="shared" si="113"/>
        <v>0.66210681052128895</v>
      </c>
      <c r="R46" s="607">
        <f t="shared" si="113"/>
        <v>0.73977753520277378</v>
      </c>
      <c r="S46" s="607">
        <f t="shared" si="113"/>
        <v>0.72218087879732984</v>
      </c>
      <c r="T46" s="607">
        <f t="shared" si="113"/>
        <v>0.37500835888705852</v>
      </c>
      <c r="U46" s="606">
        <f t="shared" si="113"/>
        <v>0.40674788650611293</v>
      </c>
      <c r="V46" s="607">
        <f t="shared" ref="V46" si="114">V44/V50</f>
        <v>0.45690446813161972</v>
      </c>
      <c r="W46" s="606">
        <f t="shared" si="113"/>
        <v>0.45575409167303366</v>
      </c>
      <c r="X46" s="611">
        <f t="shared" si="113"/>
        <v>0.50649972248463759</v>
      </c>
      <c r="Y46" s="609">
        <f t="shared" si="113"/>
        <v>0.51835433285512811</v>
      </c>
      <c r="Z46" s="612">
        <f t="shared" si="113"/>
        <v>0.52733623710809274</v>
      </c>
      <c r="AA46" s="609">
        <f t="shared" si="113"/>
        <v>0.52905524464245901</v>
      </c>
      <c r="AB46" s="610">
        <f t="shared" si="113"/>
        <v>0.5328100308249083</v>
      </c>
      <c r="AC46" s="611">
        <f t="shared" si="113"/>
        <v>0.53777436174805582</v>
      </c>
      <c r="AD46" s="609">
        <f t="shared" si="113"/>
        <v>0.54329454175912351</v>
      </c>
      <c r="AE46" s="609">
        <f t="shared" si="113"/>
        <v>0.55008516392225659</v>
      </c>
      <c r="AF46" s="609">
        <f t="shared" si="113"/>
        <v>0.55621046069400515</v>
      </c>
      <c r="AG46" s="610">
        <f t="shared" si="113"/>
        <v>0.55954378025617624</v>
      </c>
      <c r="AH46" s="611">
        <f t="shared" si="113"/>
        <v>0.56080249421279182</v>
      </c>
      <c r="AI46" s="609">
        <f t="shared" si="113"/>
        <v>0.56406658448247105</v>
      </c>
      <c r="AJ46" s="609">
        <f t="shared" si="113"/>
        <v>0.56593298246492985</v>
      </c>
      <c r="AK46" s="609">
        <f t="shared" si="113"/>
        <v>0.56825888856199314</v>
      </c>
      <c r="AL46" s="610">
        <f t="shared" si="113"/>
        <v>0.570004623704499</v>
      </c>
      <c r="AM46" s="611">
        <f t="shared" ref="AM46:AN46" si="115">AM44/AM50</f>
        <v>0.57197179703197032</v>
      </c>
      <c r="AN46" s="609">
        <f t="shared" si="115"/>
        <v>0.57394809404031066</v>
      </c>
      <c r="AO46" s="609">
        <f t="shared" ref="AO46:AS46" si="116">AO44/AO50</f>
        <v>0.57593338775371739</v>
      </c>
      <c r="AP46" s="609">
        <f t="shared" si="116"/>
        <v>0.57792754830660908</v>
      </c>
      <c r="AQ46" s="609">
        <f t="shared" si="116"/>
        <v>0.57993044296483975</v>
      </c>
      <c r="AR46" s="609">
        <f t="shared" si="116"/>
        <v>0.58194193614874568</v>
      </c>
      <c r="AS46" s="609">
        <f t="shared" si="116"/>
        <v>0.58396188945802785</v>
      </c>
      <c r="AT46" s="609">
        <f t="shared" ref="AT46:AV46" si="117">AT44/AT50</f>
        <v>0.5859901616984764</v>
      </c>
      <c r="AU46" s="609">
        <f t="shared" si="117"/>
        <v>0.58802660891053282</v>
      </c>
      <c r="AV46" s="609">
        <f t="shared" si="117"/>
        <v>0.59007108439969636</v>
      </c>
      <c r="AW46" s="609">
        <f t="shared" ref="AW46:AY46" si="118">AW44/AW50</f>
        <v>0.59212343876876361</v>
      </c>
      <c r="AX46" s="609">
        <f t="shared" si="118"/>
        <v>0.59418351995190444</v>
      </c>
      <c r="AY46" s="610">
        <f t="shared" si="118"/>
        <v>0.59625117325056143</v>
      </c>
    </row>
    <row r="47" spans="1:93" ht="17.100000000000001" customHeight="1">
      <c r="A47" s="203" t="s">
        <v>10</v>
      </c>
      <c r="B47" s="595">
        <f t="shared" ref="B47:N47" si="119">SUM(B23:B43)-B25-B26</f>
        <v>194.74999999999997</v>
      </c>
      <c r="C47" s="570">
        <f t="shared" si="119"/>
        <v>188.22399999999996</v>
      </c>
      <c r="D47" s="570">
        <f t="shared" si="119"/>
        <v>206.16700000000009</v>
      </c>
      <c r="E47" s="570">
        <f t="shared" si="119"/>
        <v>251.18400000000005</v>
      </c>
      <c r="F47" s="570">
        <f t="shared" si="119"/>
        <v>495.36000000000007</v>
      </c>
      <c r="G47" s="570">
        <f t="shared" si="119"/>
        <v>586.12800000000004</v>
      </c>
      <c r="H47" s="570">
        <f t="shared" si="119"/>
        <v>744.68099999999959</v>
      </c>
      <c r="I47" s="570">
        <f t="shared" si="119"/>
        <v>961.09600000000023</v>
      </c>
      <c r="J47" s="570">
        <f t="shared" si="119"/>
        <v>1307.3796129999996</v>
      </c>
      <c r="K47" s="569">
        <f t="shared" si="119"/>
        <v>1315.1402789999997</v>
      </c>
      <c r="L47" s="599">
        <f t="shared" si="119"/>
        <v>1335.3165610000005</v>
      </c>
      <c r="M47" s="570">
        <f t="shared" si="119"/>
        <v>1535.1371899999999</v>
      </c>
      <c r="N47" s="569">
        <f t="shared" si="119"/>
        <v>1374.7470000000008</v>
      </c>
      <c r="O47" s="570">
        <f t="shared" ref="O47:U47" si="120">SUM(O23:O43)-O25</f>
        <v>1593.7809419999999</v>
      </c>
      <c r="P47" s="570">
        <f t="shared" si="120"/>
        <v>1768.885</v>
      </c>
      <c r="Q47" s="571">
        <f t="shared" si="120"/>
        <v>899.74628699999994</v>
      </c>
      <c r="R47" s="571">
        <f t="shared" si="120"/>
        <v>584.76203600000008</v>
      </c>
      <c r="S47" s="571">
        <f t="shared" si="120"/>
        <v>588.18506000000002</v>
      </c>
      <c r="T47" s="571">
        <f t="shared" si="120"/>
        <v>2394.6498080000001</v>
      </c>
      <c r="U47" s="823">
        <f t="shared" si="120"/>
        <v>2128.0598710000004</v>
      </c>
      <c r="V47" s="571">
        <f t="shared" ref="V47:W47" si="121">SUM(V23:V43)-V25</f>
        <v>1503.5886060000003</v>
      </c>
      <c r="W47" s="823">
        <f t="shared" si="121"/>
        <v>1494.0739350000006</v>
      </c>
      <c r="X47" s="574">
        <f t="shared" ref="X47:AL47" si="122">SUM(X23:X43)</f>
        <v>1181.5547589999996</v>
      </c>
      <c r="Y47" s="572">
        <f t="shared" si="122"/>
        <v>1181.5547589999996</v>
      </c>
      <c r="Z47" s="575">
        <f t="shared" si="122"/>
        <v>1181.5547589999996</v>
      </c>
      <c r="AA47" s="572">
        <f t="shared" si="122"/>
        <v>1181.5547589999996</v>
      </c>
      <c r="AB47" s="573">
        <f t="shared" si="122"/>
        <v>1181.5547589999996</v>
      </c>
      <c r="AC47" s="574">
        <f t="shared" si="122"/>
        <v>1181.5547589999996</v>
      </c>
      <c r="AD47" s="572">
        <f t="shared" si="122"/>
        <v>1181.5547589999996</v>
      </c>
      <c r="AE47" s="572">
        <f t="shared" si="122"/>
        <v>1181.5547589999996</v>
      </c>
      <c r="AF47" s="572">
        <f t="shared" si="122"/>
        <v>1181.5547589999996</v>
      </c>
      <c r="AG47" s="573">
        <f t="shared" si="122"/>
        <v>1181.5547589999996</v>
      </c>
      <c r="AH47" s="574">
        <f t="shared" si="122"/>
        <v>1181.5547589999996</v>
      </c>
      <c r="AI47" s="572">
        <f t="shared" si="122"/>
        <v>1181.5547589999996</v>
      </c>
      <c r="AJ47" s="572">
        <f t="shared" si="122"/>
        <v>1181.5547589999996</v>
      </c>
      <c r="AK47" s="572">
        <f t="shared" si="122"/>
        <v>1181.5547589999996</v>
      </c>
      <c r="AL47" s="573">
        <f t="shared" si="122"/>
        <v>1181.5547589999996</v>
      </c>
      <c r="AM47" s="574">
        <f t="shared" ref="AM47:AN47" si="123">SUM(AM23:AM43)</f>
        <v>1181.5547589999996</v>
      </c>
      <c r="AN47" s="572">
        <f t="shared" si="123"/>
        <v>1181.5547589999996</v>
      </c>
      <c r="AO47" s="572">
        <f t="shared" ref="AO47:AS47" si="124">SUM(AO23:AO43)</f>
        <v>1181.5547589999996</v>
      </c>
      <c r="AP47" s="572">
        <f t="shared" si="124"/>
        <v>1181.5547589999996</v>
      </c>
      <c r="AQ47" s="572">
        <f t="shared" si="124"/>
        <v>1181.5547589999996</v>
      </c>
      <c r="AR47" s="572">
        <f t="shared" si="124"/>
        <v>1181.5547589999996</v>
      </c>
      <c r="AS47" s="572">
        <f t="shared" si="124"/>
        <v>1181.5547589999996</v>
      </c>
      <c r="AT47" s="572">
        <f t="shared" ref="AT47:AV47" si="125">SUM(AT23:AT43)</f>
        <v>1181.5547589999996</v>
      </c>
      <c r="AU47" s="572">
        <f t="shared" si="125"/>
        <v>1181.5547589999996</v>
      </c>
      <c r="AV47" s="572">
        <f t="shared" si="125"/>
        <v>1181.5547589999996</v>
      </c>
      <c r="AW47" s="572">
        <f t="shared" ref="AW47:AY47" si="126">SUM(AW23:AW43)</f>
        <v>1181.5547589999996</v>
      </c>
      <c r="AX47" s="572">
        <f t="shared" si="126"/>
        <v>1181.5547589999996</v>
      </c>
      <c r="AY47" s="573">
        <f t="shared" si="126"/>
        <v>1181.5547589999996</v>
      </c>
    </row>
    <row r="48" spans="1:93" ht="17.100000000000001" customHeight="1">
      <c r="A48" s="199" t="s">
        <v>4</v>
      </c>
      <c r="B48" s="558"/>
      <c r="C48" s="563">
        <f t="shared" ref="C48" si="127">IF(C47*B47=0,0,(C47-B47)/B47)</f>
        <v>-3.3509627727856282E-2</v>
      </c>
      <c r="D48" s="563">
        <f t="shared" ref="D48" si="128">IF(D47*C47=0,0,(D47-C47)/C47)</f>
        <v>9.5327907174431153E-2</v>
      </c>
      <c r="E48" s="563">
        <f t="shared" ref="E48" si="129">IF(E47*D47=0,0,(E47-D47)/D47)</f>
        <v>0.21835211260774007</v>
      </c>
      <c r="F48" s="563">
        <f t="shared" ref="F48" si="130">IF(F47*E47=0,0,(F47-E47)/E47)</f>
        <v>0.97210013376648174</v>
      </c>
      <c r="G48" s="564">
        <f t="shared" ref="G48" si="131">IF(G47*F47=0,0,(G47-F47)/F47)</f>
        <v>0.18323643410852705</v>
      </c>
      <c r="H48" s="563">
        <f t="shared" ref="H48" si="132">IF(H47*G47=0,0,(H47-G47)/G47)</f>
        <v>0.2705091720579797</v>
      </c>
      <c r="I48" s="62">
        <f t="shared" ref="I48" si="133">IF(I47*H47=0,0,(I47-H47)/H47)</f>
        <v>0.29061437044855554</v>
      </c>
      <c r="J48" s="62">
        <f t="shared" ref="J48" si="134">IF(J47*I47=0,0,(J47-I47)/I47)</f>
        <v>0.36030075351473662</v>
      </c>
      <c r="K48" s="63">
        <f t="shared" ref="K48" si="135">IF(K47*J47=0,0,(K47-J47)/J47)</f>
        <v>5.936046365440862E-3</v>
      </c>
      <c r="L48" s="64">
        <f t="shared" ref="L48" si="136">IF(L47*K47=0,0,(L47-K47)/K47)</f>
        <v>1.5341543652926788E-2</v>
      </c>
      <c r="M48" s="62">
        <f t="shared" ref="M48" si="137">IF(M47*L47=0,0,(M47-L47)/L47)</f>
        <v>0.14964288981060522</v>
      </c>
      <c r="N48" s="201">
        <f t="shared" ref="N48" si="138">IF(N47*M47=0,0,(N47-M47)/M47)</f>
        <v>-0.10447938532451238</v>
      </c>
      <c r="O48" s="202">
        <f t="shared" ref="O48" si="139">IF(O47*N47=0,0,(O47-N47)/N47)</f>
        <v>0.15932672848167626</v>
      </c>
      <c r="P48" s="202">
        <f t="shared" ref="P48" si="140">IF(P47*O47=0,0,(P47-O47)/O47)</f>
        <v>0.10986707983862951</v>
      </c>
      <c r="Q48" s="384">
        <f t="shared" ref="Q48" si="141">IF(Q47*P47=0,0,(Q47-P47)/P47)</f>
        <v>-0.49134834259999949</v>
      </c>
      <c r="R48" s="384">
        <f t="shared" ref="R48" si="142">IF(R47*Q47=0,0,(R47-Q47)/Q47)</f>
        <v>-0.35008119016555594</v>
      </c>
      <c r="S48" s="384">
        <f t="shared" ref="S48" si="143">IF(S47*R47=0,0,(S47-R47)/R47)</f>
        <v>5.8537042237125341E-3</v>
      </c>
      <c r="T48" s="384">
        <f t="shared" ref="T48" si="144">IF(T47*S47=0,0,(T47-S47)/S47)</f>
        <v>3.0712523504082201</v>
      </c>
      <c r="U48" s="202">
        <f t="shared" ref="U48:W48" si="145">IF(U47*T47=0,0,(U47-T47)/T47)</f>
        <v>-0.1113273164658069</v>
      </c>
      <c r="V48" s="384">
        <f t="shared" si="145"/>
        <v>-0.29344628575067006</v>
      </c>
      <c r="W48" s="202">
        <f t="shared" si="145"/>
        <v>-6.3279749274714036E-3</v>
      </c>
      <c r="X48" s="567">
        <f t="shared" ref="X48" si="146">IF(X47*W47=0,0,(X47-W47)/W47)</f>
        <v>-0.20917249720978554</v>
      </c>
      <c r="Y48" s="565">
        <f t="shared" ref="Y48" si="147">IF(Y47*X47=0,0,(Y47-X47)/X47)</f>
        <v>0</v>
      </c>
      <c r="Z48" s="568">
        <f t="shared" ref="Z48" si="148">IF(Z47*Y47=0,0,(Z47-Y47)/Y47)</f>
        <v>0</v>
      </c>
      <c r="AA48" s="565">
        <f t="shared" ref="AA48" si="149">IF(AA47*Z47=0,0,(AA47-Z47)/Z47)</f>
        <v>0</v>
      </c>
      <c r="AB48" s="566">
        <f t="shared" ref="AB48" si="150">IF(AB47*AA47=0,0,(AB47-AA47)/AA47)</f>
        <v>0</v>
      </c>
      <c r="AC48" s="567">
        <f t="shared" ref="AC48" si="151">IF(AC47*AB47=0,0,(AC47-AB47)/AB47)</f>
        <v>0</v>
      </c>
      <c r="AD48" s="565">
        <f t="shared" ref="AD48" si="152">IF(AD47*AC47=0,0,(AD47-AC47)/AC47)</f>
        <v>0</v>
      </c>
      <c r="AE48" s="565">
        <f t="shared" ref="AE48" si="153">IF(AE47*AD47=0,0,(AE47-AD47)/AD47)</f>
        <v>0</v>
      </c>
      <c r="AF48" s="565">
        <f t="shared" ref="AF48" si="154">IF(AF47*AE47=0,0,(AF47-AE47)/AE47)</f>
        <v>0</v>
      </c>
      <c r="AG48" s="566">
        <f t="shared" ref="AG48" si="155">IF(AG47*AF47=0,0,(AG47-AF47)/AF47)</f>
        <v>0</v>
      </c>
      <c r="AH48" s="567">
        <f t="shared" ref="AH48" si="156">IF(AH47*AG47=0,0,(AH47-AG47)/AG47)</f>
        <v>0</v>
      </c>
      <c r="AI48" s="565">
        <f t="shared" ref="AI48" si="157">IF(AI47*AH47=0,0,(AI47-AH47)/AH47)</f>
        <v>0</v>
      </c>
      <c r="AJ48" s="565">
        <f t="shared" ref="AJ48" si="158">IF(AJ47*AI47=0,0,(AJ47-AI47)/AI47)</f>
        <v>0</v>
      </c>
      <c r="AK48" s="565">
        <f t="shared" ref="AK48" si="159">IF(AK47*AJ47=0,0,(AK47-AJ47)/AJ47)</f>
        <v>0</v>
      </c>
      <c r="AL48" s="566">
        <f t="shared" ref="AL48:AQ48" si="160">IF(AL47*AK47=0,0,(AL47-AK47)/AK47)</f>
        <v>0</v>
      </c>
      <c r="AM48" s="567">
        <f t="shared" si="160"/>
        <v>0</v>
      </c>
      <c r="AN48" s="565">
        <f t="shared" si="160"/>
        <v>0</v>
      </c>
      <c r="AO48" s="565">
        <f t="shared" si="160"/>
        <v>0</v>
      </c>
      <c r="AP48" s="565">
        <f t="shared" si="160"/>
        <v>0</v>
      </c>
      <c r="AQ48" s="565">
        <f t="shared" si="160"/>
        <v>0</v>
      </c>
      <c r="AR48" s="565">
        <f t="shared" ref="AR48" si="161">IF(AR47*AQ47=0,0,(AR47-AQ47)/AQ47)</f>
        <v>0</v>
      </c>
      <c r="AS48" s="565">
        <f t="shared" ref="AS48" si="162">IF(AS47*AR47=0,0,(AS47-AR47)/AR47)</f>
        <v>0</v>
      </c>
      <c r="AT48" s="565">
        <f t="shared" ref="AT48" si="163">IF(AT47*AS47=0,0,(AT47-AS47)/AS47)</f>
        <v>0</v>
      </c>
      <c r="AU48" s="565">
        <f t="shared" ref="AU48" si="164">IF(AU47*AT47=0,0,(AU47-AT47)/AT47)</f>
        <v>0</v>
      </c>
      <c r="AV48" s="565">
        <f t="shared" ref="AV48" si="165">IF(AV47*AU47=0,0,(AV47-AU47)/AU47)</f>
        <v>0</v>
      </c>
      <c r="AW48" s="565">
        <f t="shared" ref="AW48" si="166">IF(AW47*AV47=0,0,(AW47-AV47)/AV47)</f>
        <v>0</v>
      </c>
      <c r="AX48" s="565">
        <f t="shared" ref="AX48" si="167">IF(AX47*AW47=0,0,(AX47-AW47)/AW47)</f>
        <v>0</v>
      </c>
      <c r="AY48" s="566">
        <f t="shared" ref="AY48" si="168">IF(AY47*AX47=0,0,(AY47-AX47)/AX47)</f>
        <v>0</v>
      </c>
    </row>
    <row r="49" spans="1:63" ht="17.100000000000001" customHeight="1">
      <c r="A49" s="43" t="s">
        <v>9</v>
      </c>
      <c r="B49" s="605">
        <f>B47/B50</f>
        <v>0.10801519922217959</v>
      </c>
      <c r="C49" s="606">
        <f>C47/C50</f>
        <v>9.3312822333127918E-2</v>
      </c>
      <c r="D49" s="606">
        <f t="shared" ref="D49:AL49" si="169">D47/D50</f>
        <v>0.10330327772335648</v>
      </c>
      <c r="E49" s="606">
        <f t="shared" si="169"/>
        <v>0.11609405511583572</v>
      </c>
      <c r="F49" s="606">
        <f t="shared" si="169"/>
        <v>0.20203377732637762</v>
      </c>
      <c r="G49" s="607">
        <f t="shared" si="169"/>
        <v>0.2256868975877665</v>
      </c>
      <c r="H49" s="606">
        <f t="shared" si="169"/>
        <v>0.26105252993979411</v>
      </c>
      <c r="I49" s="606">
        <f t="shared" si="169"/>
        <v>0.3100601844130545</v>
      </c>
      <c r="J49" s="606">
        <f t="shared" si="169"/>
        <v>0.42440636831484863</v>
      </c>
      <c r="K49" s="608">
        <f t="shared" si="169"/>
        <v>0.42603614640418153</v>
      </c>
      <c r="L49" s="607">
        <f t="shared" si="169"/>
        <v>0.4379981756213111</v>
      </c>
      <c r="M49" s="606">
        <f t="shared" si="169"/>
        <v>0.45786340719284147</v>
      </c>
      <c r="N49" s="608">
        <f t="shared" si="169"/>
        <v>0.44156730604904154</v>
      </c>
      <c r="O49" s="606">
        <f t="shared" si="169"/>
        <v>0.4743142894959122</v>
      </c>
      <c r="P49" s="606">
        <f t="shared" si="169"/>
        <v>0.49356023462301929</v>
      </c>
      <c r="Q49" s="607">
        <f t="shared" si="169"/>
        <v>0.337893189478711</v>
      </c>
      <c r="R49" s="607">
        <f t="shared" si="169"/>
        <v>0.26022246479722666</v>
      </c>
      <c r="S49" s="607">
        <f t="shared" si="169"/>
        <v>0.27781912120266999</v>
      </c>
      <c r="T49" s="607">
        <f t="shared" si="169"/>
        <v>0.62499164111294148</v>
      </c>
      <c r="U49" s="606">
        <f t="shared" si="169"/>
        <v>0.59325211349388729</v>
      </c>
      <c r="V49" s="607">
        <f t="shared" ref="V49" si="170">V47/V50</f>
        <v>0.54309553186838033</v>
      </c>
      <c r="W49" s="606">
        <f t="shared" si="169"/>
        <v>0.54424590832696629</v>
      </c>
      <c r="X49" s="611">
        <f t="shared" si="169"/>
        <v>0.49350027751536224</v>
      </c>
      <c r="Y49" s="609">
        <f t="shared" si="169"/>
        <v>0.48164566714487184</v>
      </c>
      <c r="Z49" s="612">
        <f t="shared" si="169"/>
        <v>0.47266376289190692</v>
      </c>
      <c r="AA49" s="609">
        <f t="shared" si="169"/>
        <v>0.47094475535754088</v>
      </c>
      <c r="AB49" s="610">
        <f t="shared" si="169"/>
        <v>0.46718996917509148</v>
      </c>
      <c r="AC49" s="611">
        <f t="shared" si="169"/>
        <v>0.46222563825194413</v>
      </c>
      <c r="AD49" s="609">
        <f t="shared" si="169"/>
        <v>0.45670545824087622</v>
      </c>
      <c r="AE49" s="609">
        <f t="shared" si="169"/>
        <v>0.44991483607774307</v>
      </c>
      <c r="AF49" s="609">
        <f t="shared" si="169"/>
        <v>0.4437895393059948</v>
      </c>
      <c r="AG49" s="610">
        <f t="shared" si="169"/>
        <v>0.44045621974382354</v>
      </c>
      <c r="AH49" s="611">
        <f t="shared" si="169"/>
        <v>0.43919750578720784</v>
      </c>
      <c r="AI49" s="609">
        <f t="shared" si="169"/>
        <v>0.43593341551752868</v>
      </c>
      <c r="AJ49" s="609">
        <f t="shared" si="169"/>
        <v>0.43406701753506993</v>
      </c>
      <c r="AK49" s="609">
        <f t="shared" si="169"/>
        <v>0.43174111143800664</v>
      </c>
      <c r="AL49" s="610">
        <f t="shared" si="169"/>
        <v>0.42999537629550066</v>
      </c>
      <c r="AM49" s="611">
        <f t="shared" ref="AM49:AN49" si="171">AM47/AM50</f>
        <v>0.42802820296802951</v>
      </c>
      <c r="AN49" s="609">
        <f t="shared" si="171"/>
        <v>0.42605190595968928</v>
      </c>
      <c r="AO49" s="609">
        <f t="shared" ref="AO49:AS49" si="172">AO47/AO50</f>
        <v>0.4240666122462825</v>
      </c>
      <c r="AP49" s="609">
        <f t="shared" si="172"/>
        <v>0.4220724516933908</v>
      </c>
      <c r="AQ49" s="609">
        <f t="shared" si="172"/>
        <v>0.42006955703515997</v>
      </c>
      <c r="AR49" s="609">
        <f t="shared" si="172"/>
        <v>0.41805806385125416</v>
      </c>
      <c r="AS49" s="609">
        <f t="shared" si="172"/>
        <v>0.41603811054197182</v>
      </c>
      <c r="AT49" s="609">
        <f t="shared" ref="AT49:AV49" si="173">AT47/AT50</f>
        <v>0.41400983830152349</v>
      </c>
      <c r="AU49" s="609">
        <f t="shared" si="173"/>
        <v>0.4119733910894669</v>
      </c>
      <c r="AV49" s="609">
        <f t="shared" si="173"/>
        <v>0.40992891560030353</v>
      </c>
      <c r="AW49" s="609">
        <f t="shared" ref="AW49:AY49" si="174">AW47/AW50</f>
        <v>0.40787656123123611</v>
      </c>
      <c r="AX49" s="609">
        <f t="shared" si="174"/>
        <v>0.40581648004809523</v>
      </c>
      <c r="AY49" s="610">
        <f t="shared" si="174"/>
        <v>0.40374882674943829</v>
      </c>
    </row>
    <row r="50" spans="1:63" ht="17.100000000000001" customHeight="1">
      <c r="A50" s="65" t="s">
        <v>11</v>
      </c>
      <c r="B50" s="1035">
        <f t="shared" ref="B50:N50" si="175">SUM(B6:B43)-B25-B26</f>
        <v>1802.9870000000005</v>
      </c>
      <c r="C50" s="600">
        <f t="shared" si="175"/>
        <v>2017.1289999999999</v>
      </c>
      <c r="D50" s="600">
        <f t="shared" si="175"/>
        <v>1995.7449999999999</v>
      </c>
      <c r="E50" s="602">
        <f t="shared" si="175"/>
        <v>2163.625</v>
      </c>
      <c r="F50" s="600">
        <f t="shared" si="175"/>
        <v>2451.86724</v>
      </c>
      <c r="G50" s="602">
        <f t="shared" si="175"/>
        <v>2597.0847499999995</v>
      </c>
      <c r="H50" s="600">
        <f t="shared" si="175"/>
        <v>2852.6097800000002</v>
      </c>
      <c r="I50" s="600">
        <f t="shared" si="175"/>
        <v>3099.7078900000006</v>
      </c>
      <c r="J50" s="600">
        <f t="shared" si="175"/>
        <v>3080.4900929999985</v>
      </c>
      <c r="K50" s="601">
        <f t="shared" si="175"/>
        <v>3086.9218260000007</v>
      </c>
      <c r="L50" s="602">
        <f t="shared" si="175"/>
        <v>3048.6806460000007</v>
      </c>
      <c r="M50" s="576">
        <f t="shared" si="175"/>
        <v>3352.8278649999993</v>
      </c>
      <c r="N50" s="603">
        <f t="shared" si="175"/>
        <v>3113.3351160000011</v>
      </c>
      <c r="O50" s="600">
        <f t="shared" ref="O50:T50" si="176">SUM(O6:O43)-O25</f>
        <v>3360.1790570000012</v>
      </c>
      <c r="P50" s="600">
        <f t="shared" si="176"/>
        <v>3583.9293280000002</v>
      </c>
      <c r="Q50" s="579">
        <f t="shared" si="176"/>
        <v>2662.8127319999994</v>
      </c>
      <c r="R50" s="579">
        <f t="shared" si="176"/>
        <v>2247.1620059999996</v>
      </c>
      <c r="S50" s="579">
        <f t="shared" si="176"/>
        <v>2117.1511070000001</v>
      </c>
      <c r="T50" s="579">
        <f t="shared" si="176"/>
        <v>3831.4909360000001</v>
      </c>
      <c r="U50" s="576">
        <f>SUM(U6:U43)-U25</f>
        <v>3587.1087899999993</v>
      </c>
      <c r="V50" s="579">
        <f t="shared" ref="V50:W50" si="177">SUM(V6:V43)-V25</f>
        <v>2768.552709</v>
      </c>
      <c r="W50" s="576">
        <f t="shared" si="177"/>
        <v>2745.2184980000011</v>
      </c>
      <c r="X50" s="578">
        <f t="shared" ref="X50:AL50" si="178">SUM(X6:X43)</f>
        <v>2394.233221</v>
      </c>
      <c r="Y50" s="576">
        <f t="shared" si="178"/>
        <v>2453.1618149999999</v>
      </c>
      <c r="Z50" s="579">
        <f t="shared" si="178"/>
        <v>2499.7785990000007</v>
      </c>
      <c r="AA50" s="576">
        <f t="shared" si="178"/>
        <v>2508.9031049999999</v>
      </c>
      <c r="AB50" s="577">
        <f t="shared" si="178"/>
        <v>2529.0670540000006</v>
      </c>
      <c r="AC50" s="578">
        <f t="shared" si="178"/>
        <v>2556.2293850000001</v>
      </c>
      <c r="AD50" s="576">
        <f t="shared" si="178"/>
        <v>2587.1264240000005</v>
      </c>
      <c r="AE50" s="576">
        <f t="shared" si="178"/>
        <v>2626.1742540000009</v>
      </c>
      <c r="AF50" s="576">
        <f t="shared" si="178"/>
        <v>2662.4213830000003</v>
      </c>
      <c r="AG50" s="577">
        <f t="shared" si="178"/>
        <v>2682.5702670000005</v>
      </c>
      <c r="AH50" s="578">
        <f t="shared" si="178"/>
        <v>2690.258354000001</v>
      </c>
      <c r="AI50" s="576">
        <f t="shared" si="178"/>
        <v>2710.4019030000004</v>
      </c>
      <c r="AJ50" s="576">
        <f t="shared" si="178"/>
        <v>2722.0560680000003</v>
      </c>
      <c r="AK50" s="576">
        <f t="shared" si="178"/>
        <v>2736.7205200000003</v>
      </c>
      <c r="AL50" s="577">
        <f t="shared" si="178"/>
        <v>2747.8313120000007</v>
      </c>
      <c r="AM50" s="578">
        <f t="shared" ref="AM50:AN50" si="179">SUM(AM6:AM43)</f>
        <v>2760.4600603578751</v>
      </c>
      <c r="AN50" s="576">
        <f t="shared" si="179"/>
        <v>2773.2648122733476</v>
      </c>
      <c r="AO50" s="576">
        <f t="shared" ref="AO50:AS50" si="180">SUM(AO6:AO43)</f>
        <v>2786.2480206618943</v>
      </c>
      <c r="AP50" s="576">
        <f t="shared" si="180"/>
        <v>2799.4121726246308</v>
      </c>
      <c r="AQ50" s="576">
        <f t="shared" si="180"/>
        <v>2812.7597899247507</v>
      </c>
      <c r="AR50" s="576">
        <f t="shared" si="180"/>
        <v>2826.2934294705988</v>
      </c>
      <c r="AS50" s="576">
        <f t="shared" si="180"/>
        <v>2840.0156838054841</v>
      </c>
      <c r="AT50" s="576">
        <f t="shared" ref="AT50:AV50" si="181">SUM(AT6:AT43)</f>
        <v>2853.9291816043101</v>
      </c>
      <c r="AU50" s="576">
        <f t="shared" si="181"/>
        <v>2868.0365881771363</v>
      </c>
      <c r="AV50" s="576">
        <f t="shared" si="181"/>
        <v>2882.3406059797476</v>
      </c>
      <c r="AW50" s="576">
        <f t="shared" ref="AW50:AY50" si="182">SUM(AW6:AW43)</f>
        <v>2896.8439751313504</v>
      </c>
      <c r="AX50" s="576">
        <f t="shared" si="182"/>
        <v>2911.5494739394712</v>
      </c>
      <c r="AY50" s="577">
        <f t="shared" si="182"/>
        <v>2926.4599194321831</v>
      </c>
    </row>
    <row r="51" spans="1:63" ht="17.100000000000001" customHeight="1">
      <c r="A51" s="43" t="s">
        <v>4</v>
      </c>
      <c r="B51" s="605"/>
      <c r="C51" s="606">
        <f t="shared" ref="C51" si="183">IF(C50*B50=0,0,(C50-B50)/B50)</f>
        <v>0.11877068442534489</v>
      </c>
      <c r="D51" s="606">
        <f t="shared" ref="D51" si="184">IF(D50*C50=0,0,(D50-C50)/C50)</f>
        <v>-1.060120597145746E-2</v>
      </c>
      <c r="E51" s="606">
        <f t="shared" ref="E51" si="185">IF(E50*D50=0,0,(E50-D50)/D50)</f>
        <v>8.4118963093982507E-2</v>
      </c>
      <c r="F51" s="606">
        <f t="shared" ref="F51" si="186">IF(F50*E50=0,0,(F50-E50)/E50)</f>
        <v>0.13322190305621354</v>
      </c>
      <c r="G51" s="607">
        <f t="shared" ref="G51" si="187">IF(G50*F50=0,0,(G50-F50)/F50)</f>
        <v>5.9227313628938363E-2</v>
      </c>
      <c r="H51" s="606">
        <f t="shared" ref="H51" si="188">IF(H50*G50=0,0,(H50-G50)/G50)</f>
        <v>9.8389176556521976E-2</v>
      </c>
      <c r="I51" s="606">
        <f t="shared" ref="I51" si="189">IF(I50*H50=0,0,(I50-H50)/H50)</f>
        <v>8.6621770608947546E-2</v>
      </c>
      <c r="J51" s="606">
        <f t="shared" ref="J51" si="190">IF(J50*I50=0,0,(J50-I50)/I50)</f>
        <v>-6.1998735629253312E-3</v>
      </c>
      <c r="K51" s="608">
        <f t="shared" ref="K51" si="191">IF(K50*J50=0,0,(K50-J50)/J50)</f>
        <v>2.0878927721979762E-3</v>
      </c>
      <c r="L51" s="607">
        <f t="shared" ref="L51" si="192">IF(L50*K50=0,0,(L50-K50)/K50)</f>
        <v>-1.2388127123242536E-2</v>
      </c>
      <c r="M51" s="606">
        <f t="shared" ref="M51" si="193">IF(M50*L50=0,0,(M50-L50)/L50)</f>
        <v>9.9763554900068899E-2</v>
      </c>
      <c r="N51" s="608">
        <f t="shared" ref="N51" si="194">IF(N50*M50=0,0,(N50-M50)/M50)</f>
        <v>-7.143007593680871E-2</v>
      </c>
      <c r="O51" s="606">
        <f t="shared" ref="O51" si="195">IF(O50*N50=0,0,(O50-N50)/N50)</f>
        <v>7.9286017021239927E-2</v>
      </c>
      <c r="P51" s="606">
        <f t="shared" ref="P51" si="196">IF(P50*O50=0,0,(P50-O50)/O50)</f>
        <v>6.6588793991164644E-2</v>
      </c>
      <c r="Q51" s="607">
        <f t="shared" ref="Q51" si="197">IF(Q50*P50=0,0,(Q50-P50)/P50)</f>
        <v>-0.25701304677065906</v>
      </c>
      <c r="R51" s="607">
        <f t="shared" ref="R51" si="198">IF(R50*Q50=0,0,(R50-Q50)/Q50)</f>
        <v>-0.15609461416680651</v>
      </c>
      <c r="S51" s="607">
        <f t="shared" ref="S51" si="199">IF(S50*R50=0,0,(S50-R50)/R50)</f>
        <v>-5.7855596816280212E-2</v>
      </c>
      <c r="T51" s="607">
        <f t="shared" ref="T51" si="200">IF(T50*S50=0,0,(T50-S50)/S50)</f>
        <v>0.80973900414185218</v>
      </c>
      <c r="U51" s="606">
        <f t="shared" ref="U51:W51" si="201">IF(U50*T50=0,0,(U50-T50)/T50)</f>
        <v>-6.3782519672389182E-2</v>
      </c>
      <c r="V51" s="607">
        <f t="shared" si="201"/>
        <v>-0.22819382653850301</v>
      </c>
      <c r="W51" s="606">
        <f t="shared" si="201"/>
        <v>-8.4283065748194715E-3</v>
      </c>
      <c r="X51" s="611">
        <f t="shared" ref="X51" si="202">IF(X50*W50=0,0,(X50-W50)/W50)</f>
        <v>-0.1278533119515651</v>
      </c>
      <c r="Y51" s="609">
        <f t="shared" ref="Y51" si="203">IF(Y50*X50=0,0,(Y50-X50)/X50)</f>
        <v>2.4612720884136449E-2</v>
      </c>
      <c r="Z51" s="612">
        <f t="shared" ref="Z51" si="204">IF(Z50*Y50=0,0,(Z50-Y50)/Y50)</f>
        <v>1.9002735047871571E-2</v>
      </c>
      <c r="AA51" s="609">
        <f t="shared" ref="AA51" si="205">IF(AA50*Z50=0,0,(AA50-Z50)/Z50)</f>
        <v>3.6501256565878771E-3</v>
      </c>
      <c r="AB51" s="610">
        <f t="shared" ref="AB51" si="206">IF(AB50*AA50=0,0,(AB50-AA50)/AA50)</f>
        <v>8.0369580474494596E-3</v>
      </c>
      <c r="AC51" s="611">
        <f t="shared" ref="AC51" si="207">IF(AC50*AB50=0,0,(AC50-AB50)/AB50)</f>
        <v>1.0740059642562381E-2</v>
      </c>
      <c r="AD51" s="609">
        <f t="shared" ref="AD51" si="208">IF(AD50*AC50=0,0,(AD50-AC50)/AC50)</f>
        <v>1.2086958698348742E-2</v>
      </c>
      <c r="AE51" s="609">
        <f t="shared" ref="AE51" si="209">IF(AE50*AD50=0,0,(AE50-AD50)/AD50)</f>
        <v>1.5093127895786365E-2</v>
      </c>
      <c r="AF51" s="609">
        <f t="shared" ref="AF51" si="210">IF(AF50*AE50=0,0,(AF50-AE50)/AE50)</f>
        <v>1.3802255865082208E-2</v>
      </c>
      <c r="AG51" s="610">
        <f t="shared" ref="AG51" si="211">IF(AG50*AF50=0,0,(AG50-AF50)/AF50)</f>
        <v>7.5678794230898717E-3</v>
      </c>
      <c r="AH51" s="611">
        <f t="shared" ref="AH51" si="212">IF(AH50*AG50=0,0,(AH50-AG50)/AG50)</f>
        <v>2.8659405848847608E-3</v>
      </c>
      <c r="AI51" s="609">
        <f t="shared" ref="AI51" si="213">IF(AI50*AH50=0,0,(AI50-AH50)/AH50)</f>
        <v>7.4875890525715029E-3</v>
      </c>
      <c r="AJ51" s="609">
        <f t="shared" ref="AJ51" si="214">IF(AJ50*AI50=0,0,(AJ50-AI50)/AI50)</f>
        <v>4.2997922142470986E-3</v>
      </c>
      <c r="AK51" s="609">
        <f t="shared" ref="AK51" si="215">IF(AK50*AJ50=0,0,(AK50-AJ50)/AJ50)</f>
        <v>5.3872703697740226E-3</v>
      </c>
      <c r="AL51" s="610">
        <f t="shared" ref="AL51:AQ51" si="216">IF(AL50*AK50=0,0,(AL50-AK50)/AK50)</f>
        <v>4.0598928238388043E-3</v>
      </c>
      <c r="AM51" s="611">
        <f t="shared" si="216"/>
        <v>4.5958965176368972E-3</v>
      </c>
      <c r="AN51" s="609">
        <f t="shared" si="216"/>
        <v>4.6386296615399791E-3</v>
      </c>
      <c r="AO51" s="609">
        <f t="shared" si="216"/>
        <v>4.6815610002652018E-3</v>
      </c>
      <c r="AP51" s="609">
        <f t="shared" si="216"/>
        <v>4.7246877755014877E-3</v>
      </c>
      <c r="AQ51" s="609">
        <f t="shared" si="216"/>
        <v>4.7680071661636396E-3</v>
      </c>
      <c r="AR51" s="609">
        <f t="shared" ref="AR51" si="217">IF(AR50*AQ50=0,0,(AR50-AQ50)/AQ50)</f>
        <v>4.8115162888509866E-3</v>
      </c>
      <c r="AS51" s="609">
        <f t="shared" ref="AS51" si="218">IF(AS50*AR50=0,0,(AS50-AR50)/AR50)</f>
        <v>4.8552121983511274E-3</v>
      </c>
      <c r="AT51" s="609">
        <f t="shared" ref="AT51" si="219">IF(AT50*AS50=0,0,(AT50-AS50)/AS50)</f>
        <v>4.8990918881766923E-3</v>
      </c>
      <c r="AU51" s="609">
        <f t="shared" ref="AU51" si="220">IF(AU50*AT50=0,0,(AU50-AT50)/AT50)</f>
        <v>4.9431522911496609E-3</v>
      </c>
      <c r="AV51" s="609">
        <f t="shared" ref="AV51" si="221">IF(AV50*AU50=0,0,(AV50-AU50)/AU50)</f>
        <v>4.9873902800182208E-3</v>
      </c>
      <c r="AW51" s="609">
        <f t="shared" ref="AW51" si="222">IF(AW50*AV50=0,0,(AW50-AV50)/AV50)</f>
        <v>5.031802668121135E-3</v>
      </c>
      <c r="AX51" s="609">
        <f t="shared" ref="AX51" si="223">IF(AX50*AW50=0,0,(AX50-AW50)/AW50)</f>
        <v>5.0763862100837104E-3</v>
      </c>
      <c r="AY51" s="610">
        <f t="shared" ref="AY51" si="224">IF(AY50*AX50=0,0,(AY50-AX50)/AX50)</f>
        <v>5.1211376025623017E-3</v>
      </c>
    </row>
    <row r="52" spans="1:63" ht="17.100000000000001" customHeight="1">
      <c r="A52" s="68"/>
      <c r="B52" s="580"/>
      <c r="C52" s="580"/>
      <c r="D52" s="580"/>
      <c r="E52" s="580"/>
      <c r="F52" s="580"/>
      <c r="G52" s="580"/>
      <c r="H52" s="580"/>
      <c r="I52" s="580"/>
      <c r="J52" s="580"/>
      <c r="K52" s="580"/>
      <c r="L52" s="580"/>
      <c r="M52" s="580"/>
      <c r="N52" s="580"/>
      <c r="O52" s="580"/>
      <c r="P52" s="580"/>
      <c r="Q52" s="580"/>
      <c r="R52" s="580"/>
      <c r="S52" s="580"/>
      <c r="T52" s="580"/>
      <c r="U52" s="580"/>
      <c r="V52" s="580"/>
      <c r="W52" s="580"/>
      <c r="X52" s="4"/>
      <c r="AD52" s="581"/>
      <c r="AL52" s="46"/>
      <c r="AM52" s="46"/>
      <c r="AN52" s="46"/>
      <c r="AO52" s="46"/>
      <c r="AP52" s="46"/>
      <c r="AQ52" s="46"/>
      <c r="AR52" s="46"/>
      <c r="AS52" s="46"/>
      <c r="AT52" s="46"/>
      <c r="AU52" s="46"/>
      <c r="AV52" s="46"/>
      <c r="AW52" s="46"/>
      <c r="AX52" s="46"/>
      <c r="AY52" s="820">
        <v>44621</v>
      </c>
    </row>
    <row r="53" spans="1:63" ht="17.100000000000001" customHeight="1">
      <c r="A53" s="68"/>
      <c r="B53" s="580"/>
      <c r="C53" s="580"/>
      <c r="D53" s="580"/>
      <c r="E53" s="580"/>
      <c r="F53" s="580"/>
      <c r="G53" s="580"/>
      <c r="H53" s="580"/>
      <c r="I53" s="580"/>
      <c r="J53" s="580"/>
      <c r="K53" s="580"/>
      <c r="L53" s="580"/>
      <c r="M53" s="580"/>
      <c r="N53" s="580"/>
      <c r="O53" s="580"/>
      <c r="P53" s="580"/>
      <c r="Q53" s="580"/>
      <c r="R53" s="580"/>
      <c r="S53" s="580"/>
      <c r="T53" s="580"/>
      <c r="U53" s="580"/>
      <c r="V53" s="580"/>
      <c r="W53" s="580"/>
      <c r="X53" s="723"/>
      <c r="Y53" s="723"/>
      <c r="Z53" s="723"/>
      <c r="AA53" s="580"/>
      <c r="AB53" s="580"/>
      <c r="AC53" s="580"/>
      <c r="AD53" s="580"/>
      <c r="AE53" s="580"/>
      <c r="AF53" s="580"/>
      <c r="AG53" s="580"/>
      <c r="AH53" s="580"/>
      <c r="AI53" s="580"/>
      <c r="AJ53" s="580"/>
      <c r="AK53" s="580"/>
      <c r="AL53" s="580"/>
      <c r="AM53" s="580"/>
      <c r="AN53" s="580"/>
      <c r="AO53" s="580"/>
      <c r="AP53" s="580"/>
      <c r="AQ53" s="580"/>
      <c r="AR53" s="580"/>
      <c r="AS53" s="580"/>
      <c r="AT53" s="580"/>
      <c r="AU53" s="580"/>
      <c r="AV53" s="580"/>
      <c r="AW53" s="580"/>
      <c r="AX53" s="580"/>
      <c r="AY53" s="580"/>
    </row>
    <row r="54" spans="1:63" ht="13.5" customHeight="1">
      <c r="A54" s="5"/>
      <c r="B54" s="6"/>
      <c r="C54" s="6"/>
      <c r="D54" s="6"/>
      <c r="E54" s="6"/>
      <c r="F54" s="5"/>
      <c r="G54" s="5"/>
      <c r="H54" s="5"/>
      <c r="I54" s="5"/>
      <c r="J54" s="5"/>
      <c r="K54" s="47"/>
      <c r="L54" s="47"/>
      <c r="M54" s="47"/>
      <c r="N54" s="47"/>
      <c r="O54" s="47"/>
      <c r="P54" s="47"/>
      <c r="Q54" s="47"/>
      <c r="R54" s="47"/>
      <c r="S54" s="47"/>
      <c r="T54" s="47"/>
      <c r="U54" s="47"/>
      <c r="V54" s="47"/>
      <c r="W54" s="47"/>
      <c r="X54" s="47"/>
      <c r="Y54" s="47"/>
      <c r="Z54" s="47"/>
      <c r="AA54" s="47"/>
      <c r="AB54" s="47"/>
      <c r="AC54" s="47"/>
      <c r="AD54" s="47"/>
      <c r="AE54" s="47"/>
      <c r="AF54" s="47"/>
      <c r="AG54" s="47"/>
      <c r="AH54" s="47"/>
      <c r="AI54" s="47"/>
      <c r="AJ54" s="47"/>
      <c r="AK54" s="47"/>
      <c r="AL54" s="47"/>
      <c r="AM54" s="47"/>
      <c r="AN54" s="47"/>
      <c r="AO54" s="47"/>
      <c r="AP54" s="47"/>
      <c r="AQ54" s="47"/>
      <c r="AR54" s="47"/>
      <c r="AS54" s="47"/>
      <c r="AT54" s="47"/>
      <c r="AU54" s="47"/>
      <c r="AV54" s="47"/>
      <c r="AW54" s="47"/>
      <c r="AX54" s="47"/>
      <c r="AY54" s="47"/>
    </row>
    <row r="55" spans="1:63" ht="17.100000000000001" customHeight="1">
      <c r="A55" s="7"/>
      <c r="B55" s="8" t="s">
        <v>0</v>
      </c>
      <c r="C55" s="9"/>
      <c r="D55" s="9"/>
      <c r="E55" s="9"/>
      <c r="F55" s="8"/>
      <c r="G55" s="10"/>
      <c r="H55" s="12"/>
      <c r="I55" s="12"/>
      <c r="J55" s="12"/>
      <c r="K55" s="192"/>
      <c r="L55" s="9"/>
      <c r="M55" s="9"/>
      <c r="N55" s="9"/>
      <c r="O55" s="8"/>
      <c r="P55" s="13"/>
      <c r="Q55" s="13"/>
      <c r="R55" s="13"/>
      <c r="S55" s="13"/>
      <c r="T55" s="13"/>
      <c r="U55" s="667"/>
      <c r="V55" s="13"/>
      <c r="W55" s="667"/>
      <c r="X55" s="14"/>
      <c r="Y55" s="14"/>
      <c r="Z55" s="14"/>
      <c r="AA55" s="14"/>
      <c r="AB55" s="14"/>
      <c r="AC55" s="14"/>
      <c r="AD55" s="14"/>
      <c r="AE55" s="14"/>
      <c r="AF55" s="14"/>
      <c r="AG55" s="14"/>
      <c r="AH55" s="14"/>
      <c r="AI55" s="14"/>
      <c r="AJ55" s="14"/>
      <c r="AK55" s="14"/>
      <c r="AL55" s="14"/>
      <c r="AM55" s="14"/>
      <c r="AN55" s="14"/>
      <c r="AO55" s="14"/>
      <c r="AP55" s="14"/>
      <c r="AQ55" s="14"/>
      <c r="AR55" s="14"/>
      <c r="AS55" s="14"/>
      <c r="AT55" s="14"/>
      <c r="AU55" s="14"/>
      <c r="AV55" s="14"/>
      <c r="AW55" s="14"/>
      <c r="AX55" s="14"/>
      <c r="AY55" s="14"/>
    </row>
    <row r="56" spans="1:63" ht="17.100000000000001" customHeight="1">
      <c r="A56" s="15" t="s">
        <v>1</v>
      </c>
      <c r="B56" s="16" t="s">
        <v>2</v>
      </c>
      <c r="C56" s="17"/>
      <c r="D56" s="17"/>
      <c r="E56" s="18"/>
      <c r="F56" s="19"/>
      <c r="G56" s="20"/>
      <c r="H56" s="217"/>
      <c r="I56" s="582"/>
      <c r="J56" s="583"/>
      <c r="K56" s="583"/>
      <c r="L56" s="584"/>
      <c r="M56" s="296"/>
      <c r="N56" s="296"/>
      <c r="O56" s="296"/>
      <c r="P56" s="585"/>
      <c r="Q56" s="586"/>
      <c r="R56" s="586"/>
      <c r="S56" s="586"/>
      <c r="T56" s="586"/>
      <c r="U56" s="668"/>
      <c r="V56" s="586"/>
      <c r="W56" s="668"/>
      <c r="X56" s="587"/>
      <c r="Y56" s="587"/>
      <c r="Z56" s="587"/>
      <c r="AA56" s="587"/>
      <c r="AB56" s="587"/>
      <c r="AC56" s="587"/>
      <c r="AD56" s="587"/>
      <c r="AE56" s="587"/>
      <c r="AF56" s="587"/>
      <c r="AG56" s="587"/>
      <c r="AH56" s="587"/>
      <c r="AI56" s="587"/>
      <c r="AJ56" s="587"/>
      <c r="AK56" s="587"/>
      <c r="AL56" s="587"/>
      <c r="AM56" s="587"/>
      <c r="AN56" s="587"/>
      <c r="AO56" s="587"/>
      <c r="AP56" s="587"/>
      <c r="AQ56" s="587"/>
      <c r="AR56" s="587"/>
      <c r="AS56" s="587"/>
      <c r="AT56" s="587"/>
      <c r="AU56" s="587"/>
      <c r="AV56" s="587"/>
      <c r="AW56" s="587"/>
      <c r="AX56" s="587"/>
      <c r="AY56" s="587"/>
    </row>
    <row r="57" spans="1:63" ht="17.100000000000001" customHeight="1">
      <c r="A57" s="21"/>
      <c r="B57" s="22">
        <v>2001</v>
      </c>
      <c r="C57" s="23">
        <v>2002</v>
      </c>
      <c r="D57" s="23">
        <v>2003</v>
      </c>
      <c r="E57" s="23">
        <v>2004</v>
      </c>
      <c r="F57" s="23">
        <v>2005</v>
      </c>
      <c r="G57" s="23">
        <v>2006</v>
      </c>
      <c r="H57" s="23">
        <v>2007</v>
      </c>
      <c r="I57" s="23">
        <v>2008</v>
      </c>
      <c r="J57" s="23">
        <v>2009</v>
      </c>
      <c r="K57" s="23">
        <v>2010</v>
      </c>
      <c r="L57" s="23">
        <v>2011</v>
      </c>
      <c r="M57" s="23">
        <v>2012</v>
      </c>
      <c r="N57" s="23">
        <v>2013</v>
      </c>
      <c r="O57" s="23">
        <v>2014</v>
      </c>
      <c r="P57" s="23">
        <v>2015</v>
      </c>
      <c r="Q57" s="588">
        <v>2016</v>
      </c>
      <c r="R57" s="588">
        <v>2017</v>
      </c>
      <c r="S57" s="588">
        <v>2018</v>
      </c>
      <c r="T57" s="588">
        <v>2019</v>
      </c>
      <c r="U57" s="23">
        <v>2020</v>
      </c>
      <c r="V57" s="588">
        <v>2021</v>
      </c>
      <c r="W57" s="23">
        <v>2022</v>
      </c>
      <c r="X57" s="397">
        <v>2023</v>
      </c>
      <c r="Y57" s="24">
        <v>2024</v>
      </c>
      <c r="Z57" s="24">
        <v>2025</v>
      </c>
      <c r="AA57" s="24">
        <v>2026</v>
      </c>
      <c r="AB57" s="25">
        <v>2027</v>
      </c>
      <c r="AC57" s="397">
        <v>2028</v>
      </c>
      <c r="AD57" s="24">
        <v>2029</v>
      </c>
      <c r="AE57" s="24">
        <v>2030</v>
      </c>
      <c r="AF57" s="24">
        <v>2031</v>
      </c>
      <c r="AG57" s="25">
        <v>2032</v>
      </c>
      <c r="AH57" s="397">
        <v>2033</v>
      </c>
      <c r="AI57" s="24">
        <v>2034</v>
      </c>
      <c r="AJ57" s="24">
        <v>2035</v>
      </c>
      <c r="AK57" s="24">
        <v>2036</v>
      </c>
      <c r="AL57" s="25">
        <v>2037</v>
      </c>
      <c r="AM57" s="397">
        <f>AM5</f>
        <v>2038</v>
      </c>
      <c r="AN57" s="24">
        <f t="shared" ref="AN57:AY57" si="225">AN5</f>
        <v>2039</v>
      </c>
      <c r="AO57" s="24">
        <f t="shared" si="225"/>
        <v>2040</v>
      </c>
      <c r="AP57" s="24">
        <f t="shared" si="225"/>
        <v>2041</v>
      </c>
      <c r="AQ57" s="24">
        <f t="shared" si="225"/>
        <v>2042</v>
      </c>
      <c r="AR57" s="24">
        <f t="shared" si="225"/>
        <v>2043</v>
      </c>
      <c r="AS57" s="24">
        <f t="shared" si="225"/>
        <v>2044</v>
      </c>
      <c r="AT57" s="24">
        <f t="shared" si="225"/>
        <v>2045</v>
      </c>
      <c r="AU57" s="24">
        <f t="shared" si="225"/>
        <v>2046</v>
      </c>
      <c r="AV57" s="24">
        <f t="shared" si="225"/>
        <v>2047</v>
      </c>
      <c r="AW57" s="24">
        <f t="shared" si="225"/>
        <v>2048</v>
      </c>
      <c r="AX57" s="24">
        <f t="shared" si="225"/>
        <v>2049</v>
      </c>
      <c r="AY57" s="25">
        <f t="shared" si="225"/>
        <v>2050</v>
      </c>
      <c r="BI57" s="702"/>
    </row>
    <row r="58" spans="1:63" ht="17.100000000000001" customHeight="1">
      <c r="A58" s="26" t="s">
        <v>89</v>
      </c>
      <c r="B58" s="488">
        <v>37.18</v>
      </c>
      <c r="C58" s="489">
        <v>38.72</v>
      </c>
      <c r="D58" s="489">
        <v>39</v>
      </c>
      <c r="E58" s="489">
        <v>41.18</v>
      </c>
      <c r="F58" s="489">
        <v>43.56</v>
      </c>
      <c r="G58" s="489">
        <v>44.94</v>
      </c>
      <c r="H58" s="489">
        <v>48.16</v>
      </c>
      <c r="I58" s="489">
        <v>49.14</v>
      </c>
      <c r="J58" s="489">
        <v>50.78</v>
      </c>
      <c r="K58" s="489">
        <v>56.44</v>
      </c>
      <c r="L58" s="489">
        <v>56.56</v>
      </c>
      <c r="M58" s="489">
        <v>62.64</v>
      </c>
      <c r="N58" s="489">
        <v>64.88</v>
      </c>
      <c r="O58" s="489">
        <v>68.08</v>
      </c>
      <c r="P58" s="489">
        <v>72.694999999999993</v>
      </c>
      <c r="Q58" s="490">
        <v>79</v>
      </c>
      <c r="R58" s="490">
        <v>78.709999999999994</v>
      </c>
      <c r="S58" s="490">
        <v>80.875</v>
      </c>
      <c r="T58" s="490">
        <v>94.46</v>
      </c>
      <c r="U58" s="489">
        <v>82.36</v>
      </c>
      <c r="V58" s="490">
        <v>84.245000000000005</v>
      </c>
      <c r="W58" s="489">
        <v>89.59</v>
      </c>
      <c r="X58" s="1099">
        <v>102.2</v>
      </c>
      <c r="Y58" s="1112">
        <f t="shared" ref="Y58:AY58" si="226">ROUND(Y6/Y107/0.0876,3)</f>
        <v>99.337999999999994</v>
      </c>
      <c r="Z58" s="1113">
        <f t="shared" si="226"/>
        <v>103.97499999999999</v>
      </c>
      <c r="AA58" s="1112">
        <f t="shared" si="226"/>
        <v>108.819</v>
      </c>
      <c r="AB58" s="1114">
        <f t="shared" si="226"/>
        <v>113.88200000000001</v>
      </c>
      <c r="AC58" s="1099">
        <f t="shared" si="226"/>
        <v>119.17100000000001</v>
      </c>
      <c r="AD58" s="1112">
        <f t="shared" si="226"/>
        <v>124.7</v>
      </c>
      <c r="AE58" s="1113">
        <f t="shared" si="226"/>
        <v>130.477</v>
      </c>
      <c r="AF58" s="1112">
        <f t="shared" si="226"/>
        <v>136.51300000000001</v>
      </c>
      <c r="AG58" s="1114">
        <f t="shared" si="226"/>
        <v>139.77099999999999</v>
      </c>
      <c r="AH58" s="1099">
        <f t="shared" si="226"/>
        <v>142.148</v>
      </c>
      <c r="AI58" s="1112">
        <f t="shared" si="226"/>
        <v>144.52600000000001</v>
      </c>
      <c r="AJ58" s="1112">
        <f t="shared" si="226"/>
        <v>146.11099999999999</v>
      </c>
      <c r="AK58" s="1113">
        <f t="shared" si="226"/>
        <v>147.85499999999999</v>
      </c>
      <c r="AL58" s="1114">
        <f t="shared" si="226"/>
        <v>149.91499999999999</v>
      </c>
      <c r="AM58" s="1115">
        <f t="shared" si="226"/>
        <v>152.005</v>
      </c>
      <c r="AN58" s="1116">
        <f t="shared" si="226"/>
        <v>154.12299999999999</v>
      </c>
      <c r="AO58" s="1116">
        <f t="shared" si="226"/>
        <v>156.27099999999999</v>
      </c>
      <c r="AP58" s="1116">
        <f t="shared" si="226"/>
        <v>158.44900000000001</v>
      </c>
      <c r="AQ58" s="1116">
        <f t="shared" si="226"/>
        <v>160.65700000000001</v>
      </c>
      <c r="AR58" s="1116">
        <f t="shared" si="226"/>
        <v>162.89599999999999</v>
      </c>
      <c r="AS58" s="1116">
        <f t="shared" si="226"/>
        <v>165.167</v>
      </c>
      <c r="AT58" s="1116">
        <f t="shared" si="226"/>
        <v>167.46799999999999</v>
      </c>
      <c r="AU58" s="1116">
        <f t="shared" si="226"/>
        <v>169.80199999999999</v>
      </c>
      <c r="AV58" s="1116">
        <f t="shared" si="226"/>
        <v>172.16900000000001</v>
      </c>
      <c r="AW58" s="1116">
        <f t="shared" si="226"/>
        <v>174.56800000000001</v>
      </c>
      <c r="AX58" s="1116">
        <f t="shared" si="226"/>
        <v>177.001</v>
      </c>
      <c r="AY58" s="1117">
        <f t="shared" si="226"/>
        <v>179.46799999999999</v>
      </c>
      <c r="BI58" s="743"/>
    </row>
    <row r="59" spans="1:63" ht="17.100000000000001" customHeight="1">
      <c r="A59" s="382" t="s">
        <v>246</v>
      </c>
      <c r="B59" s="495"/>
      <c r="C59" s="496"/>
      <c r="D59" s="496"/>
      <c r="E59" s="496"/>
      <c r="F59" s="496"/>
      <c r="G59" s="496"/>
      <c r="H59" s="496"/>
      <c r="I59" s="496"/>
      <c r="J59" s="496"/>
      <c r="K59" s="496"/>
      <c r="L59" s="496"/>
      <c r="M59" s="496"/>
      <c r="N59" s="496"/>
      <c r="O59" s="496"/>
      <c r="P59" s="496"/>
      <c r="Q59" s="497"/>
      <c r="R59" s="497"/>
      <c r="S59" s="497"/>
      <c r="T59" s="497"/>
      <c r="U59" s="496"/>
      <c r="V59" s="497"/>
      <c r="W59" s="496"/>
      <c r="X59" s="1100"/>
      <c r="Y59" s="498"/>
      <c r="Z59" s="501"/>
      <c r="AA59" s="498"/>
      <c r="AB59" s="499"/>
      <c r="AC59" s="500"/>
      <c r="AD59" s="498"/>
      <c r="AE59" s="501"/>
      <c r="AF59" s="498"/>
      <c r="AG59" s="499"/>
      <c r="AH59" s="500"/>
      <c r="AI59" s="498"/>
      <c r="AJ59" s="498"/>
      <c r="AK59" s="501"/>
      <c r="AL59" s="499"/>
      <c r="AM59" s="836"/>
      <c r="AN59" s="837"/>
      <c r="AO59" s="837"/>
      <c r="AP59" s="837"/>
      <c r="AQ59" s="837"/>
      <c r="AR59" s="837"/>
      <c r="AS59" s="837"/>
      <c r="AT59" s="837"/>
      <c r="AU59" s="837"/>
      <c r="AV59" s="837"/>
      <c r="AW59" s="837"/>
      <c r="AX59" s="837"/>
      <c r="AY59" s="838"/>
      <c r="BI59" s="743"/>
    </row>
    <row r="60" spans="1:63" ht="17.100000000000001" customHeight="1">
      <c r="A60" s="27" t="s">
        <v>83</v>
      </c>
      <c r="B60" s="502">
        <v>0</v>
      </c>
      <c r="C60" s="503">
        <v>0</v>
      </c>
      <c r="D60" s="503">
        <v>0</v>
      </c>
      <c r="E60" s="503">
        <v>0</v>
      </c>
      <c r="F60" s="503">
        <v>0</v>
      </c>
      <c r="G60" s="503">
        <v>0</v>
      </c>
      <c r="H60" s="503">
        <v>0</v>
      </c>
      <c r="I60" s="503">
        <v>0</v>
      </c>
      <c r="J60" s="503">
        <v>0</v>
      </c>
      <c r="K60" s="503">
        <v>0</v>
      </c>
      <c r="L60" s="503">
        <v>0</v>
      </c>
      <c r="M60" s="503">
        <v>0</v>
      </c>
      <c r="N60" s="503">
        <v>0</v>
      </c>
      <c r="O60" s="503">
        <v>0</v>
      </c>
      <c r="P60" s="503">
        <v>0</v>
      </c>
      <c r="Q60" s="504">
        <v>0</v>
      </c>
      <c r="R60" s="504"/>
      <c r="S60" s="504">
        <v>0</v>
      </c>
      <c r="T60" s="504">
        <v>0</v>
      </c>
      <c r="U60" s="503"/>
      <c r="V60" s="504">
        <v>0.95464850000000001</v>
      </c>
      <c r="W60" s="503">
        <v>0.90178749999999996</v>
      </c>
      <c r="X60" s="1060">
        <v>1.1020000000000001</v>
      </c>
      <c r="Y60" s="505">
        <f t="shared" ref="Y60:AY60" si="227">ROUND(Y8/Y109/0.0876,3)</f>
        <v>1.1020000000000001</v>
      </c>
      <c r="Z60" s="508">
        <f t="shared" si="227"/>
        <v>1.1020000000000001</v>
      </c>
      <c r="AA60" s="505">
        <f t="shared" si="227"/>
        <v>1.1020000000000001</v>
      </c>
      <c r="AB60" s="506">
        <f t="shared" si="227"/>
        <v>1.1020000000000001</v>
      </c>
      <c r="AC60" s="507">
        <f t="shared" si="227"/>
        <v>1.1020000000000001</v>
      </c>
      <c r="AD60" s="505">
        <f t="shared" si="227"/>
        <v>1.1020000000000001</v>
      </c>
      <c r="AE60" s="508">
        <f t="shared" si="227"/>
        <v>1.1020000000000001</v>
      </c>
      <c r="AF60" s="505">
        <f t="shared" si="227"/>
        <v>1.1020000000000001</v>
      </c>
      <c r="AG60" s="506">
        <f t="shared" si="227"/>
        <v>1.1020000000000001</v>
      </c>
      <c r="AH60" s="507">
        <f t="shared" si="227"/>
        <v>1.1020000000000001</v>
      </c>
      <c r="AI60" s="505">
        <f t="shared" si="227"/>
        <v>1.1020000000000001</v>
      </c>
      <c r="AJ60" s="505">
        <f t="shared" si="227"/>
        <v>1.1020000000000001</v>
      </c>
      <c r="AK60" s="508">
        <f t="shared" si="227"/>
        <v>1.1020000000000001</v>
      </c>
      <c r="AL60" s="506">
        <f t="shared" si="227"/>
        <v>1.1020000000000001</v>
      </c>
      <c r="AM60" s="839">
        <f t="shared" si="227"/>
        <v>1.1020000000000001</v>
      </c>
      <c r="AN60" s="840">
        <f t="shared" si="227"/>
        <v>1.1020000000000001</v>
      </c>
      <c r="AO60" s="840">
        <f t="shared" si="227"/>
        <v>1.1020000000000001</v>
      </c>
      <c r="AP60" s="840">
        <f t="shared" si="227"/>
        <v>1.1020000000000001</v>
      </c>
      <c r="AQ60" s="840">
        <f t="shared" si="227"/>
        <v>1.1020000000000001</v>
      </c>
      <c r="AR60" s="840">
        <f t="shared" si="227"/>
        <v>1.1020000000000001</v>
      </c>
      <c r="AS60" s="840">
        <f t="shared" si="227"/>
        <v>1.1020000000000001</v>
      </c>
      <c r="AT60" s="840">
        <f t="shared" si="227"/>
        <v>1.1020000000000001</v>
      </c>
      <c r="AU60" s="840">
        <f t="shared" si="227"/>
        <v>1.1020000000000001</v>
      </c>
      <c r="AV60" s="840">
        <f t="shared" si="227"/>
        <v>1.1020000000000001</v>
      </c>
      <c r="AW60" s="840">
        <f t="shared" si="227"/>
        <v>1.1020000000000001</v>
      </c>
      <c r="AX60" s="840">
        <f t="shared" si="227"/>
        <v>1.1020000000000001</v>
      </c>
      <c r="AY60" s="841">
        <f t="shared" si="227"/>
        <v>1.1020000000000001</v>
      </c>
      <c r="BI60" s="743"/>
    </row>
    <row r="61" spans="1:63" ht="17.100000000000001" customHeight="1">
      <c r="A61" s="27" t="s">
        <v>85</v>
      </c>
      <c r="B61" s="502">
        <v>87.8</v>
      </c>
      <c r="C61" s="503">
        <v>82.32</v>
      </c>
      <c r="D61" s="503">
        <v>73.040000000000006</v>
      </c>
      <c r="E61" s="503">
        <v>74.48</v>
      </c>
      <c r="F61" s="503">
        <v>85.52</v>
      </c>
      <c r="G61" s="503">
        <v>85.24</v>
      </c>
      <c r="H61" s="503">
        <v>84.64</v>
      </c>
      <c r="I61" s="503">
        <v>81.319999999999993</v>
      </c>
      <c r="J61" s="503">
        <v>73.400000000000006</v>
      </c>
      <c r="K61" s="503">
        <v>77.040000000000006</v>
      </c>
      <c r="L61" s="503">
        <v>74.319999999999993</v>
      </c>
      <c r="M61" s="503">
        <v>79.7</v>
      </c>
      <c r="N61" s="503">
        <v>69.88</v>
      </c>
      <c r="O61" s="503">
        <v>78.959999999999994</v>
      </c>
      <c r="P61" s="503">
        <v>81.239999999999995</v>
      </c>
      <c r="Q61" s="504">
        <v>73.23</v>
      </c>
      <c r="R61" s="504">
        <v>63.93</v>
      </c>
      <c r="S61" s="504">
        <v>59.805</v>
      </c>
      <c r="T61" s="504">
        <v>68.385000000000005</v>
      </c>
      <c r="U61" s="503">
        <v>64.594999999999999</v>
      </c>
      <c r="V61" s="504">
        <v>56.875</v>
      </c>
      <c r="W61" s="503">
        <v>55.685000000000002</v>
      </c>
      <c r="X61" s="1060">
        <v>62</v>
      </c>
      <c r="Y61" s="1106">
        <v>60</v>
      </c>
      <c r="Z61" s="1107">
        <v>60</v>
      </c>
      <c r="AA61" s="1106">
        <v>60</v>
      </c>
      <c r="AB61" s="1108">
        <v>60</v>
      </c>
      <c r="AC61" s="1060">
        <v>60</v>
      </c>
      <c r="AD61" s="1106">
        <v>60</v>
      </c>
      <c r="AE61" s="1107">
        <v>60</v>
      </c>
      <c r="AF61" s="1106">
        <v>60</v>
      </c>
      <c r="AG61" s="1108">
        <v>60</v>
      </c>
      <c r="AH61" s="1060">
        <v>60</v>
      </c>
      <c r="AI61" s="1106">
        <v>60</v>
      </c>
      <c r="AJ61" s="1106">
        <v>60</v>
      </c>
      <c r="AK61" s="1107">
        <v>60</v>
      </c>
      <c r="AL61" s="1108">
        <v>60</v>
      </c>
      <c r="AM61" s="1109">
        <f>AL61</f>
        <v>60</v>
      </c>
      <c r="AN61" s="1110">
        <f t="shared" ref="AN61:AY61" si="228">AM61</f>
        <v>60</v>
      </c>
      <c r="AO61" s="1110">
        <f t="shared" si="228"/>
        <v>60</v>
      </c>
      <c r="AP61" s="1110">
        <f t="shared" si="228"/>
        <v>60</v>
      </c>
      <c r="AQ61" s="1110">
        <f t="shared" si="228"/>
        <v>60</v>
      </c>
      <c r="AR61" s="1110">
        <f t="shared" si="228"/>
        <v>60</v>
      </c>
      <c r="AS61" s="1110">
        <f t="shared" si="228"/>
        <v>60</v>
      </c>
      <c r="AT61" s="1110">
        <f t="shared" si="228"/>
        <v>60</v>
      </c>
      <c r="AU61" s="1110">
        <f t="shared" si="228"/>
        <v>60</v>
      </c>
      <c r="AV61" s="1110">
        <f t="shared" si="228"/>
        <v>60</v>
      </c>
      <c r="AW61" s="1110">
        <f t="shared" si="228"/>
        <v>60</v>
      </c>
      <c r="AX61" s="1110">
        <f t="shared" si="228"/>
        <v>60</v>
      </c>
      <c r="AY61" s="1111">
        <f t="shared" si="228"/>
        <v>60</v>
      </c>
      <c r="BI61" s="743"/>
    </row>
    <row r="62" spans="1:63" ht="17.100000000000001" customHeight="1">
      <c r="A62" s="27" t="s">
        <v>86</v>
      </c>
      <c r="B62" s="502">
        <v>53.2</v>
      </c>
      <c r="C62" s="503">
        <v>54.8</v>
      </c>
      <c r="D62" s="503">
        <v>52.24</v>
      </c>
      <c r="E62" s="503">
        <v>54.08</v>
      </c>
      <c r="F62" s="503">
        <v>54.16</v>
      </c>
      <c r="G62" s="503">
        <v>54</v>
      </c>
      <c r="H62" s="503">
        <v>52.88</v>
      </c>
      <c r="I62" s="503">
        <v>51.2</v>
      </c>
      <c r="J62" s="503">
        <v>50.4</v>
      </c>
      <c r="K62" s="503">
        <v>48.6</v>
      </c>
      <c r="L62" s="503">
        <v>49.64</v>
      </c>
      <c r="M62" s="503">
        <v>50.78</v>
      </c>
      <c r="N62" s="503">
        <v>45.38</v>
      </c>
      <c r="O62" s="503">
        <v>51.17</v>
      </c>
      <c r="P62" s="503">
        <v>53.18</v>
      </c>
      <c r="Q62" s="504">
        <v>52.26</v>
      </c>
      <c r="R62" s="504">
        <v>47.555</v>
      </c>
      <c r="S62" s="504">
        <v>49.68</v>
      </c>
      <c r="T62" s="504">
        <v>43.42</v>
      </c>
      <c r="U62" s="503">
        <v>53.314999999999998</v>
      </c>
      <c r="V62" s="504">
        <v>41.67</v>
      </c>
      <c r="W62" s="503">
        <v>40.924999999999997</v>
      </c>
      <c r="X62" s="1060">
        <v>45</v>
      </c>
      <c r="Y62" s="1106">
        <v>45</v>
      </c>
      <c r="Z62" s="1107">
        <v>45</v>
      </c>
      <c r="AA62" s="1106">
        <v>45</v>
      </c>
      <c r="AB62" s="1108">
        <v>45</v>
      </c>
      <c r="AC62" s="1060">
        <v>45</v>
      </c>
      <c r="AD62" s="1106">
        <v>45</v>
      </c>
      <c r="AE62" s="1107">
        <v>45</v>
      </c>
      <c r="AF62" s="1106">
        <v>45</v>
      </c>
      <c r="AG62" s="1108">
        <v>45</v>
      </c>
      <c r="AH62" s="1060">
        <v>45</v>
      </c>
      <c r="AI62" s="1106">
        <v>45</v>
      </c>
      <c r="AJ62" s="1106">
        <v>45</v>
      </c>
      <c r="AK62" s="1107">
        <v>45</v>
      </c>
      <c r="AL62" s="1108">
        <v>45</v>
      </c>
      <c r="AM62" s="1109">
        <f>AL62</f>
        <v>45</v>
      </c>
      <c r="AN62" s="1110">
        <f t="shared" ref="AN62:AY62" si="229">AM62</f>
        <v>45</v>
      </c>
      <c r="AO62" s="1110">
        <f t="shared" si="229"/>
        <v>45</v>
      </c>
      <c r="AP62" s="1110">
        <f t="shared" si="229"/>
        <v>45</v>
      </c>
      <c r="AQ62" s="1110">
        <f t="shared" si="229"/>
        <v>45</v>
      </c>
      <c r="AR62" s="1110">
        <f t="shared" si="229"/>
        <v>45</v>
      </c>
      <c r="AS62" s="1110">
        <f t="shared" si="229"/>
        <v>45</v>
      </c>
      <c r="AT62" s="1110">
        <f t="shared" si="229"/>
        <v>45</v>
      </c>
      <c r="AU62" s="1110">
        <f t="shared" si="229"/>
        <v>45</v>
      </c>
      <c r="AV62" s="1110">
        <f t="shared" si="229"/>
        <v>45</v>
      </c>
      <c r="AW62" s="1110">
        <f t="shared" si="229"/>
        <v>45</v>
      </c>
      <c r="AX62" s="1110">
        <f t="shared" si="229"/>
        <v>45</v>
      </c>
      <c r="AY62" s="1111">
        <f t="shared" si="229"/>
        <v>45</v>
      </c>
      <c r="BI62" s="743"/>
      <c r="BK62" s="669"/>
    </row>
    <row r="63" spans="1:63" ht="17.100000000000001" customHeight="1">
      <c r="A63" s="27" t="s">
        <v>87</v>
      </c>
      <c r="B63" s="502">
        <v>12.16</v>
      </c>
      <c r="C63" s="503">
        <v>13.48</v>
      </c>
      <c r="D63" s="503">
        <v>13.56</v>
      </c>
      <c r="E63" s="503">
        <v>14.6</v>
      </c>
      <c r="F63" s="503">
        <v>14.76</v>
      </c>
      <c r="G63" s="503">
        <v>14.36</v>
      </c>
      <c r="H63" s="503">
        <v>14.34</v>
      </c>
      <c r="I63" s="503">
        <v>14.12</v>
      </c>
      <c r="J63" s="503">
        <v>6.8</v>
      </c>
      <c r="K63" s="503">
        <v>6.44</v>
      </c>
      <c r="L63" s="503">
        <v>6.78</v>
      </c>
      <c r="M63" s="503">
        <v>6.92</v>
      </c>
      <c r="N63" s="503">
        <v>12.64</v>
      </c>
      <c r="O63" s="503">
        <v>12.9</v>
      </c>
      <c r="P63" s="503">
        <v>13.2</v>
      </c>
      <c r="Q63" s="504">
        <v>13.38</v>
      </c>
      <c r="R63" s="504">
        <v>13.324999999999999</v>
      </c>
      <c r="S63" s="504">
        <v>6.5350000000000001</v>
      </c>
      <c r="T63" s="504">
        <v>6.4649999999999999</v>
      </c>
      <c r="U63" s="503">
        <v>6.3650000000000002</v>
      </c>
      <c r="V63" s="504">
        <v>6.36</v>
      </c>
      <c r="W63" s="503">
        <v>6.36</v>
      </c>
      <c r="X63" s="1060">
        <v>7</v>
      </c>
      <c r="Y63" s="509">
        <v>7</v>
      </c>
      <c r="Z63" s="508">
        <v>14</v>
      </c>
      <c r="AA63" s="505">
        <v>14</v>
      </c>
      <c r="AB63" s="506">
        <v>14</v>
      </c>
      <c r="AC63" s="507">
        <v>14</v>
      </c>
      <c r="AD63" s="505">
        <v>14</v>
      </c>
      <c r="AE63" s="508">
        <v>14</v>
      </c>
      <c r="AF63" s="505">
        <v>14</v>
      </c>
      <c r="AG63" s="506">
        <v>14</v>
      </c>
      <c r="AH63" s="507">
        <v>14</v>
      </c>
      <c r="AI63" s="505">
        <v>14</v>
      </c>
      <c r="AJ63" s="505">
        <v>14</v>
      </c>
      <c r="AK63" s="508">
        <v>14</v>
      </c>
      <c r="AL63" s="506">
        <v>14</v>
      </c>
      <c r="AM63" s="839">
        <f t="shared" ref="AM63:AM78" si="230">AL63</f>
        <v>14</v>
      </c>
      <c r="AN63" s="840">
        <f t="shared" ref="AN63:AY63" si="231">AM63</f>
        <v>14</v>
      </c>
      <c r="AO63" s="840">
        <f t="shared" si="231"/>
        <v>14</v>
      </c>
      <c r="AP63" s="840">
        <f t="shared" si="231"/>
        <v>14</v>
      </c>
      <c r="AQ63" s="840">
        <f t="shared" si="231"/>
        <v>14</v>
      </c>
      <c r="AR63" s="840">
        <f t="shared" si="231"/>
        <v>14</v>
      </c>
      <c r="AS63" s="840">
        <f t="shared" si="231"/>
        <v>14</v>
      </c>
      <c r="AT63" s="840">
        <f t="shared" si="231"/>
        <v>14</v>
      </c>
      <c r="AU63" s="840">
        <f t="shared" si="231"/>
        <v>14</v>
      </c>
      <c r="AV63" s="840">
        <f t="shared" si="231"/>
        <v>14</v>
      </c>
      <c r="AW63" s="840">
        <f t="shared" si="231"/>
        <v>14</v>
      </c>
      <c r="AX63" s="840">
        <f t="shared" si="231"/>
        <v>14</v>
      </c>
      <c r="AY63" s="841">
        <f t="shared" si="231"/>
        <v>14</v>
      </c>
      <c r="BI63" s="743"/>
    </row>
    <row r="64" spans="1:63" ht="17.100000000000001" customHeight="1">
      <c r="A64" s="27" t="s">
        <v>88</v>
      </c>
      <c r="B64" s="502">
        <v>59.08</v>
      </c>
      <c r="C64" s="503">
        <v>51.14</v>
      </c>
      <c r="D64" s="503">
        <v>51.9</v>
      </c>
      <c r="E64" s="503">
        <v>51.78</v>
      </c>
      <c r="F64" s="503">
        <v>51.02</v>
      </c>
      <c r="G64" s="503">
        <v>48.48</v>
      </c>
      <c r="H64" s="503">
        <v>46.16</v>
      </c>
      <c r="I64" s="503">
        <v>47.24</v>
      </c>
      <c r="J64" s="503">
        <v>44.32</v>
      </c>
      <c r="K64" s="503">
        <v>41.64</v>
      </c>
      <c r="L64" s="503">
        <v>41.98</v>
      </c>
      <c r="M64" s="503">
        <v>43.2</v>
      </c>
      <c r="N64" s="503">
        <v>43.34</v>
      </c>
      <c r="O64" s="503">
        <v>48.69</v>
      </c>
      <c r="P64" s="503">
        <v>45.68</v>
      </c>
      <c r="Q64" s="504">
        <v>44.62</v>
      </c>
      <c r="R64" s="504">
        <v>43.12</v>
      </c>
      <c r="S64" s="504">
        <v>42.73</v>
      </c>
      <c r="T64" s="504">
        <v>43.83</v>
      </c>
      <c r="U64" s="503">
        <v>43.22</v>
      </c>
      <c r="V64" s="504">
        <v>41.634999999999998</v>
      </c>
      <c r="W64" s="503">
        <v>0</v>
      </c>
      <c r="X64" s="1060">
        <v>0</v>
      </c>
      <c r="Y64" s="505">
        <v>0</v>
      </c>
      <c r="Z64" s="508">
        <v>0</v>
      </c>
      <c r="AA64" s="505">
        <v>0</v>
      </c>
      <c r="AB64" s="506">
        <v>0</v>
      </c>
      <c r="AC64" s="507">
        <v>0</v>
      </c>
      <c r="AD64" s="505">
        <v>0</v>
      </c>
      <c r="AE64" s="508">
        <v>0</v>
      </c>
      <c r="AF64" s="505">
        <v>0</v>
      </c>
      <c r="AG64" s="506">
        <v>0</v>
      </c>
      <c r="AH64" s="507">
        <v>0</v>
      </c>
      <c r="AI64" s="505">
        <v>0</v>
      </c>
      <c r="AJ64" s="505">
        <v>0</v>
      </c>
      <c r="AK64" s="508">
        <v>0</v>
      </c>
      <c r="AL64" s="506">
        <v>0</v>
      </c>
      <c r="AM64" s="839">
        <f t="shared" si="230"/>
        <v>0</v>
      </c>
      <c r="AN64" s="840">
        <f t="shared" ref="AN64:AY64" si="232">AM64</f>
        <v>0</v>
      </c>
      <c r="AO64" s="840">
        <f t="shared" si="232"/>
        <v>0</v>
      </c>
      <c r="AP64" s="840">
        <f t="shared" si="232"/>
        <v>0</v>
      </c>
      <c r="AQ64" s="840">
        <f t="shared" si="232"/>
        <v>0</v>
      </c>
      <c r="AR64" s="840">
        <f t="shared" si="232"/>
        <v>0</v>
      </c>
      <c r="AS64" s="840">
        <f t="shared" si="232"/>
        <v>0</v>
      </c>
      <c r="AT64" s="840">
        <f t="shared" si="232"/>
        <v>0</v>
      </c>
      <c r="AU64" s="840">
        <f t="shared" si="232"/>
        <v>0</v>
      </c>
      <c r="AV64" s="840">
        <f t="shared" si="232"/>
        <v>0</v>
      </c>
      <c r="AW64" s="840">
        <f t="shared" si="232"/>
        <v>0</v>
      </c>
      <c r="AX64" s="840">
        <f t="shared" si="232"/>
        <v>0</v>
      </c>
      <c r="AY64" s="841">
        <f t="shared" si="232"/>
        <v>0</v>
      </c>
      <c r="BI64" s="743"/>
    </row>
    <row r="65" spans="1:61" ht="17.100000000000001" customHeight="1">
      <c r="A65" s="27" t="s">
        <v>90</v>
      </c>
      <c r="B65" s="502">
        <v>52.88</v>
      </c>
      <c r="C65" s="503">
        <v>52.554000000000002</v>
      </c>
      <c r="D65" s="503">
        <v>57.593000000000004</v>
      </c>
      <c r="E65" s="503">
        <v>57.52</v>
      </c>
      <c r="F65" s="503">
        <v>57.6</v>
      </c>
      <c r="G65" s="503">
        <v>57.8</v>
      </c>
      <c r="H65" s="503">
        <v>57.92</v>
      </c>
      <c r="I65" s="503">
        <v>59</v>
      </c>
      <c r="J65" s="503">
        <v>59.4</v>
      </c>
      <c r="K65" s="503">
        <v>59.96</v>
      </c>
      <c r="L65" s="503">
        <v>60.3</v>
      </c>
      <c r="M65" s="503">
        <v>58.48</v>
      </c>
      <c r="N65" s="503">
        <v>58.78</v>
      </c>
      <c r="O65" s="503">
        <v>58.33</v>
      </c>
      <c r="P65" s="503">
        <v>54.64</v>
      </c>
      <c r="Q65" s="504">
        <v>53.84</v>
      </c>
      <c r="R65" s="504">
        <v>27.57</v>
      </c>
      <c r="S65" s="504">
        <v>0.63</v>
      </c>
      <c r="T65" s="504">
        <v>0.39</v>
      </c>
      <c r="U65" s="503">
        <v>0.255</v>
      </c>
      <c r="V65" s="504">
        <v>0.19500000000000001</v>
      </c>
      <c r="W65" s="503">
        <v>0.13500000000000001</v>
      </c>
      <c r="X65" s="1060">
        <v>0.4</v>
      </c>
      <c r="Y65" s="505">
        <v>0.4</v>
      </c>
      <c r="Z65" s="508">
        <v>0.4</v>
      </c>
      <c r="AA65" s="505">
        <v>0.4</v>
      </c>
      <c r="AB65" s="506">
        <v>0.4</v>
      </c>
      <c r="AC65" s="507">
        <v>0.4</v>
      </c>
      <c r="AD65" s="505">
        <v>0.4</v>
      </c>
      <c r="AE65" s="508">
        <v>0.4</v>
      </c>
      <c r="AF65" s="505">
        <v>0.4</v>
      </c>
      <c r="AG65" s="506">
        <v>0.4</v>
      </c>
      <c r="AH65" s="507">
        <v>0.4</v>
      </c>
      <c r="AI65" s="505">
        <v>0.4</v>
      </c>
      <c r="AJ65" s="505">
        <v>0.4</v>
      </c>
      <c r="AK65" s="508">
        <v>0.4</v>
      </c>
      <c r="AL65" s="506">
        <v>0.4</v>
      </c>
      <c r="AM65" s="839">
        <f t="shared" si="230"/>
        <v>0.4</v>
      </c>
      <c r="AN65" s="840">
        <f t="shared" ref="AN65:AY65" si="233">AM65</f>
        <v>0.4</v>
      </c>
      <c r="AO65" s="840">
        <f t="shared" si="233"/>
        <v>0.4</v>
      </c>
      <c r="AP65" s="840">
        <f t="shared" si="233"/>
        <v>0.4</v>
      </c>
      <c r="AQ65" s="840">
        <f t="shared" si="233"/>
        <v>0.4</v>
      </c>
      <c r="AR65" s="840">
        <f t="shared" si="233"/>
        <v>0.4</v>
      </c>
      <c r="AS65" s="840">
        <f t="shared" si="233"/>
        <v>0.4</v>
      </c>
      <c r="AT65" s="840">
        <f t="shared" si="233"/>
        <v>0.4</v>
      </c>
      <c r="AU65" s="840">
        <f t="shared" si="233"/>
        <v>0.4</v>
      </c>
      <c r="AV65" s="840">
        <f t="shared" si="233"/>
        <v>0.4</v>
      </c>
      <c r="AW65" s="840">
        <f t="shared" si="233"/>
        <v>0.4</v>
      </c>
      <c r="AX65" s="840">
        <f t="shared" si="233"/>
        <v>0.4</v>
      </c>
      <c r="AY65" s="841">
        <f t="shared" si="233"/>
        <v>0.4</v>
      </c>
      <c r="BI65" s="743"/>
    </row>
    <row r="66" spans="1:61" ht="17.100000000000001" customHeight="1">
      <c r="A66" s="27" t="s">
        <v>84</v>
      </c>
      <c r="B66" s="502">
        <v>11.368</v>
      </c>
      <c r="C66" s="503">
        <v>11</v>
      </c>
      <c r="D66" s="503">
        <v>12.664</v>
      </c>
      <c r="E66" s="503">
        <v>12.288</v>
      </c>
      <c r="F66" s="503">
        <v>10.6</v>
      </c>
      <c r="G66" s="503">
        <v>10.4</v>
      </c>
      <c r="H66" s="503">
        <v>12.976000000000001</v>
      </c>
      <c r="I66" s="503">
        <v>11.423999999999999</v>
      </c>
      <c r="J66" s="503">
        <v>10.416</v>
      </c>
      <c r="K66" s="503">
        <v>10.72</v>
      </c>
      <c r="L66" s="503">
        <v>10.36</v>
      </c>
      <c r="M66" s="503">
        <v>10.38</v>
      </c>
      <c r="N66" s="503">
        <v>10.58</v>
      </c>
      <c r="O66" s="503">
        <v>6.94</v>
      </c>
      <c r="P66" s="503">
        <v>8.34</v>
      </c>
      <c r="Q66" s="504">
        <v>10.94</v>
      </c>
      <c r="R66" s="504">
        <v>11.205</v>
      </c>
      <c r="S66" s="504">
        <v>10.69</v>
      </c>
      <c r="T66" s="504">
        <v>10.115</v>
      </c>
      <c r="U66" s="503">
        <v>12.96</v>
      </c>
      <c r="V66" s="504">
        <v>11.994999999999999</v>
      </c>
      <c r="W66" s="503">
        <v>7.8650000000000002</v>
      </c>
      <c r="X66" s="1060">
        <v>12</v>
      </c>
      <c r="Y66" s="1106">
        <v>12</v>
      </c>
      <c r="Z66" s="1107">
        <v>12</v>
      </c>
      <c r="AA66" s="1106">
        <v>12</v>
      </c>
      <c r="AB66" s="1108">
        <v>12</v>
      </c>
      <c r="AC66" s="1060">
        <v>12</v>
      </c>
      <c r="AD66" s="1106">
        <v>12</v>
      </c>
      <c r="AE66" s="1107">
        <v>12</v>
      </c>
      <c r="AF66" s="1106">
        <v>12</v>
      </c>
      <c r="AG66" s="1108">
        <v>12</v>
      </c>
      <c r="AH66" s="1060">
        <v>12</v>
      </c>
      <c r="AI66" s="1106">
        <v>12</v>
      </c>
      <c r="AJ66" s="1106">
        <v>12</v>
      </c>
      <c r="AK66" s="1107">
        <v>12</v>
      </c>
      <c r="AL66" s="1108">
        <v>12</v>
      </c>
      <c r="AM66" s="1109">
        <f t="shared" si="230"/>
        <v>12</v>
      </c>
      <c r="AN66" s="1110">
        <f t="shared" ref="AN66:AY66" si="234">AM66</f>
        <v>12</v>
      </c>
      <c r="AO66" s="1110">
        <f t="shared" si="234"/>
        <v>12</v>
      </c>
      <c r="AP66" s="1110">
        <f t="shared" si="234"/>
        <v>12</v>
      </c>
      <c r="AQ66" s="1110">
        <f t="shared" si="234"/>
        <v>12</v>
      </c>
      <c r="AR66" s="1110">
        <f t="shared" si="234"/>
        <v>12</v>
      </c>
      <c r="AS66" s="1110">
        <f t="shared" si="234"/>
        <v>12</v>
      </c>
      <c r="AT66" s="1110">
        <f t="shared" si="234"/>
        <v>12</v>
      </c>
      <c r="AU66" s="1110">
        <f t="shared" si="234"/>
        <v>12</v>
      </c>
      <c r="AV66" s="1110">
        <f t="shared" si="234"/>
        <v>12</v>
      </c>
      <c r="AW66" s="1110">
        <f t="shared" si="234"/>
        <v>12</v>
      </c>
      <c r="AX66" s="1110">
        <f t="shared" si="234"/>
        <v>12</v>
      </c>
      <c r="AY66" s="1111">
        <f t="shared" si="234"/>
        <v>12</v>
      </c>
      <c r="BI66" s="743"/>
    </row>
    <row r="67" spans="1:61" ht="17.100000000000001" customHeight="1">
      <c r="A67" s="27" t="s">
        <v>94</v>
      </c>
      <c r="B67" s="502">
        <v>1.44</v>
      </c>
      <c r="C67" s="503">
        <v>1.58</v>
      </c>
      <c r="D67" s="503">
        <v>1.66</v>
      </c>
      <c r="E67" s="503">
        <v>1.26</v>
      </c>
      <c r="F67" s="503">
        <v>1.22</v>
      </c>
      <c r="G67" s="503">
        <v>1.22</v>
      </c>
      <c r="H67" s="503">
        <v>1.2</v>
      </c>
      <c r="I67" s="503">
        <v>1.2</v>
      </c>
      <c r="J67" s="503">
        <v>1.2</v>
      </c>
      <c r="K67" s="503">
        <v>1.2</v>
      </c>
      <c r="L67" s="503">
        <v>1.2</v>
      </c>
      <c r="M67" s="503">
        <v>1.26</v>
      </c>
      <c r="N67" s="503">
        <v>1.2</v>
      </c>
      <c r="O67" s="503">
        <v>1.18</v>
      </c>
      <c r="P67" s="503">
        <v>1.19</v>
      </c>
      <c r="Q67" s="504">
        <v>1.22</v>
      </c>
      <c r="R67" s="504">
        <v>1.17</v>
      </c>
      <c r="S67" s="504">
        <v>1.1599999999999999</v>
      </c>
      <c r="T67" s="504">
        <v>6.95</v>
      </c>
      <c r="U67" s="503">
        <v>6.19</v>
      </c>
      <c r="V67" s="504">
        <v>1.135</v>
      </c>
      <c r="W67" s="503">
        <v>1.125</v>
      </c>
      <c r="X67" s="1060">
        <v>1.1100000000000001</v>
      </c>
      <c r="Y67" s="505">
        <f>$W$67</f>
        <v>1.125</v>
      </c>
      <c r="Z67" s="508">
        <f t="shared" ref="Z67:AY67" si="235">$W$67</f>
        <v>1.125</v>
      </c>
      <c r="AA67" s="505">
        <f t="shared" si="235"/>
        <v>1.125</v>
      </c>
      <c r="AB67" s="506">
        <f t="shared" si="235"/>
        <v>1.125</v>
      </c>
      <c r="AC67" s="507">
        <f t="shared" si="235"/>
        <v>1.125</v>
      </c>
      <c r="AD67" s="505">
        <f t="shared" si="235"/>
        <v>1.125</v>
      </c>
      <c r="AE67" s="508">
        <f t="shared" si="235"/>
        <v>1.125</v>
      </c>
      <c r="AF67" s="505">
        <f t="shared" si="235"/>
        <v>1.125</v>
      </c>
      <c r="AG67" s="506">
        <f t="shared" si="235"/>
        <v>1.125</v>
      </c>
      <c r="AH67" s="507">
        <f t="shared" si="235"/>
        <v>1.125</v>
      </c>
      <c r="AI67" s="505">
        <f t="shared" si="235"/>
        <v>1.125</v>
      </c>
      <c r="AJ67" s="505">
        <f t="shared" si="235"/>
        <v>1.125</v>
      </c>
      <c r="AK67" s="508">
        <f t="shared" si="235"/>
        <v>1.125</v>
      </c>
      <c r="AL67" s="506">
        <f t="shared" si="235"/>
        <v>1.125</v>
      </c>
      <c r="AM67" s="839">
        <f t="shared" si="235"/>
        <v>1.125</v>
      </c>
      <c r="AN67" s="840">
        <f t="shared" si="235"/>
        <v>1.125</v>
      </c>
      <c r="AO67" s="840">
        <f t="shared" si="235"/>
        <v>1.125</v>
      </c>
      <c r="AP67" s="840">
        <f t="shared" si="235"/>
        <v>1.125</v>
      </c>
      <c r="AQ67" s="840">
        <f t="shared" si="235"/>
        <v>1.125</v>
      </c>
      <c r="AR67" s="840">
        <f t="shared" si="235"/>
        <v>1.125</v>
      </c>
      <c r="AS67" s="840">
        <f t="shared" si="235"/>
        <v>1.125</v>
      </c>
      <c r="AT67" s="840">
        <f t="shared" si="235"/>
        <v>1.125</v>
      </c>
      <c r="AU67" s="840">
        <f t="shared" si="235"/>
        <v>1.125</v>
      </c>
      <c r="AV67" s="840">
        <f t="shared" si="235"/>
        <v>1.125</v>
      </c>
      <c r="AW67" s="840">
        <f t="shared" si="235"/>
        <v>1.125</v>
      </c>
      <c r="AX67" s="840">
        <f t="shared" si="235"/>
        <v>1.125</v>
      </c>
      <c r="AY67" s="841">
        <f t="shared" si="235"/>
        <v>1.125</v>
      </c>
      <c r="BI67" s="743"/>
    </row>
    <row r="68" spans="1:61" ht="17.100000000000001" customHeight="1">
      <c r="A68" s="27" t="s">
        <v>91</v>
      </c>
      <c r="B68" s="502">
        <v>1.748</v>
      </c>
      <c r="C68" s="503">
        <v>1.48</v>
      </c>
      <c r="D68" s="503">
        <v>1.76</v>
      </c>
      <c r="E68" s="503">
        <v>1.88</v>
      </c>
      <c r="F68" s="503">
        <v>1.92</v>
      </c>
      <c r="G68" s="503">
        <v>0</v>
      </c>
      <c r="H68" s="503">
        <v>0</v>
      </c>
      <c r="I68" s="503">
        <v>0</v>
      </c>
      <c r="J68" s="503">
        <v>0</v>
      </c>
      <c r="K68" s="503">
        <v>0</v>
      </c>
      <c r="L68" s="503">
        <v>0</v>
      </c>
      <c r="M68" s="503">
        <v>0</v>
      </c>
      <c r="N68" s="503">
        <v>0</v>
      </c>
      <c r="O68" s="503">
        <v>0.02</v>
      </c>
      <c r="P68" s="503">
        <v>0</v>
      </c>
      <c r="Q68" s="504">
        <v>0</v>
      </c>
      <c r="R68" s="503">
        <v>0</v>
      </c>
      <c r="S68" s="504">
        <v>0</v>
      </c>
      <c r="T68" s="504">
        <v>0</v>
      </c>
      <c r="U68" s="503"/>
      <c r="V68" s="504"/>
      <c r="W68" s="503"/>
      <c r="X68" s="1060">
        <v>0</v>
      </c>
      <c r="Y68" s="505">
        <v>0</v>
      </c>
      <c r="Z68" s="508">
        <v>0</v>
      </c>
      <c r="AA68" s="505">
        <v>0</v>
      </c>
      <c r="AB68" s="506">
        <v>0</v>
      </c>
      <c r="AC68" s="507">
        <v>0</v>
      </c>
      <c r="AD68" s="505">
        <v>0</v>
      </c>
      <c r="AE68" s="508">
        <v>0</v>
      </c>
      <c r="AF68" s="505">
        <v>0</v>
      </c>
      <c r="AG68" s="506">
        <v>0</v>
      </c>
      <c r="AH68" s="507">
        <v>0</v>
      </c>
      <c r="AI68" s="505">
        <v>0</v>
      </c>
      <c r="AJ68" s="505">
        <v>0</v>
      </c>
      <c r="AK68" s="508">
        <v>0</v>
      </c>
      <c r="AL68" s="506">
        <v>0</v>
      </c>
      <c r="AM68" s="839">
        <f t="shared" si="230"/>
        <v>0</v>
      </c>
      <c r="AN68" s="840">
        <f t="shared" ref="AN68:AY68" si="236">AM68</f>
        <v>0</v>
      </c>
      <c r="AO68" s="840">
        <f t="shared" si="236"/>
        <v>0</v>
      </c>
      <c r="AP68" s="840">
        <f t="shared" si="236"/>
        <v>0</v>
      </c>
      <c r="AQ68" s="840">
        <f t="shared" si="236"/>
        <v>0</v>
      </c>
      <c r="AR68" s="840">
        <f t="shared" si="236"/>
        <v>0</v>
      </c>
      <c r="AS68" s="840">
        <f t="shared" si="236"/>
        <v>0</v>
      </c>
      <c r="AT68" s="840">
        <f t="shared" si="236"/>
        <v>0</v>
      </c>
      <c r="AU68" s="840">
        <f t="shared" si="236"/>
        <v>0</v>
      </c>
      <c r="AV68" s="840">
        <f t="shared" si="236"/>
        <v>0</v>
      </c>
      <c r="AW68" s="840">
        <f t="shared" si="236"/>
        <v>0</v>
      </c>
      <c r="AX68" s="840">
        <f t="shared" si="236"/>
        <v>0</v>
      </c>
      <c r="AY68" s="841">
        <f t="shared" si="236"/>
        <v>0</v>
      </c>
      <c r="BI68" s="743"/>
    </row>
    <row r="69" spans="1:61" ht="16.5" customHeight="1">
      <c r="A69" s="27" t="s">
        <v>92</v>
      </c>
      <c r="B69" s="502">
        <v>0</v>
      </c>
      <c r="C69" s="503">
        <v>0</v>
      </c>
      <c r="D69" s="503">
        <v>0</v>
      </c>
      <c r="E69" s="503">
        <v>1.48</v>
      </c>
      <c r="F69" s="503">
        <v>1.1599999999999999</v>
      </c>
      <c r="G69" s="503">
        <v>0</v>
      </c>
      <c r="H69" s="503">
        <v>0</v>
      </c>
      <c r="I69" s="503">
        <v>0</v>
      </c>
      <c r="J69" s="503">
        <v>0</v>
      </c>
      <c r="K69" s="503">
        <v>0</v>
      </c>
      <c r="L69" s="503">
        <v>0</v>
      </c>
      <c r="M69" s="503">
        <v>0</v>
      </c>
      <c r="N69" s="503">
        <v>0</v>
      </c>
      <c r="O69" s="503">
        <v>0</v>
      </c>
      <c r="P69" s="503">
        <v>0</v>
      </c>
      <c r="Q69" s="504">
        <v>0</v>
      </c>
      <c r="R69" s="503">
        <v>0</v>
      </c>
      <c r="S69" s="504">
        <v>0</v>
      </c>
      <c r="T69" s="504">
        <v>0</v>
      </c>
      <c r="U69" s="503"/>
      <c r="V69" s="504"/>
      <c r="W69" s="503"/>
      <c r="X69" s="1060"/>
      <c r="Y69" s="505"/>
      <c r="Z69" s="508"/>
      <c r="AA69" s="505"/>
      <c r="AB69" s="506"/>
      <c r="AC69" s="507"/>
      <c r="AD69" s="505"/>
      <c r="AE69" s="508"/>
      <c r="AF69" s="505"/>
      <c r="AG69" s="506"/>
      <c r="AH69" s="507"/>
      <c r="AI69" s="505"/>
      <c r="AJ69" s="505"/>
      <c r="AK69" s="508"/>
      <c r="AL69" s="506"/>
      <c r="AM69" s="839">
        <f t="shared" si="230"/>
        <v>0</v>
      </c>
      <c r="AN69" s="840">
        <f t="shared" ref="AN69:AY69" si="237">AM69</f>
        <v>0</v>
      </c>
      <c r="AO69" s="840">
        <f t="shared" si="237"/>
        <v>0</v>
      </c>
      <c r="AP69" s="840">
        <f t="shared" si="237"/>
        <v>0</v>
      </c>
      <c r="AQ69" s="840">
        <f t="shared" si="237"/>
        <v>0</v>
      </c>
      <c r="AR69" s="840">
        <f t="shared" si="237"/>
        <v>0</v>
      </c>
      <c r="AS69" s="840">
        <f t="shared" si="237"/>
        <v>0</v>
      </c>
      <c r="AT69" s="840">
        <f t="shared" si="237"/>
        <v>0</v>
      </c>
      <c r="AU69" s="840">
        <f t="shared" si="237"/>
        <v>0</v>
      </c>
      <c r="AV69" s="840">
        <f t="shared" si="237"/>
        <v>0</v>
      </c>
      <c r="AW69" s="840">
        <f t="shared" si="237"/>
        <v>0</v>
      </c>
      <c r="AX69" s="840">
        <f t="shared" si="237"/>
        <v>0</v>
      </c>
      <c r="AY69" s="841">
        <f t="shared" si="237"/>
        <v>0</v>
      </c>
      <c r="BI69" s="743"/>
    </row>
    <row r="70" spans="1:61" ht="17.100000000000001" customHeight="1">
      <c r="A70" s="27" t="s">
        <v>93</v>
      </c>
      <c r="B70" s="502">
        <v>0</v>
      </c>
      <c r="C70" s="503">
        <v>0</v>
      </c>
      <c r="D70" s="503">
        <v>0</v>
      </c>
      <c r="E70" s="503">
        <v>0</v>
      </c>
      <c r="F70" s="503">
        <v>0</v>
      </c>
      <c r="G70" s="503">
        <v>0</v>
      </c>
      <c r="H70" s="503">
        <v>0</v>
      </c>
      <c r="I70" s="503">
        <v>0</v>
      </c>
      <c r="J70" s="503">
        <v>0</v>
      </c>
      <c r="K70" s="503">
        <v>0</v>
      </c>
      <c r="L70" s="503">
        <v>0</v>
      </c>
      <c r="M70" s="503">
        <v>0</v>
      </c>
      <c r="N70" s="503">
        <v>0</v>
      </c>
      <c r="O70" s="503">
        <v>0</v>
      </c>
      <c r="P70" s="503">
        <v>0</v>
      </c>
      <c r="Q70" s="504">
        <v>0</v>
      </c>
      <c r="R70" s="503">
        <v>0</v>
      </c>
      <c r="S70" s="504">
        <v>0</v>
      </c>
      <c r="T70" s="504">
        <v>0</v>
      </c>
      <c r="U70" s="503"/>
      <c r="V70" s="504"/>
      <c r="W70" s="503"/>
      <c r="X70" s="1060"/>
      <c r="Y70" s="505"/>
      <c r="Z70" s="508"/>
      <c r="AA70" s="505"/>
      <c r="AB70" s="506"/>
      <c r="AC70" s="507"/>
      <c r="AD70" s="505"/>
      <c r="AE70" s="508"/>
      <c r="AF70" s="505"/>
      <c r="AG70" s="506"/>
      <c r="AH70" s="507"/>
      <c r="AI70" s="505"/>
      <c r="AJ70" s="505"/>
      <c r="AK70" s="508"/>
      <c r="AL70" s="506"/>
      <c r="AM70" s="839">
        <f t="shared" si="230"/>
        <v>0</v>
      </c>
      <c r="AN70" s="840">
        <f t="shared" ref="AN70:AY70" si="238">AM70</f>
        <v>0</v>
      </c>
      <c r="AO70" s="840">
        <f t="shared" si="238"/>
        <v>0</v>
      </c>
      <c r="AP70" s="840">
        <f t="shared" si="238"/>
        <v>0</v>
      </c>
      <c r="AQ70" s="840">
        <f t="shared" si="238"/>
        <v>0</v>
      </c>
      <c r="AR70" s="840">
        <f t="shared" si="238"/>
        <v>0</v>
      </c>
      <c r="AS70" s="840">
        <f t="shared" si="238"/>
        <v>0</v>
      </c>
      <c r="AT70" s="840">
        <f t="shared" si="238"/>
        <v>0</v>
      </c>
      <c r="AU70" s="840">
        <f t="shared" si="238"/>
        <v>0</v>
      </c>
      <c r="AV70" s="840">
        <f t="shared" si="238"/>
        <v>0</v>
      </c>
      <c r="AW70" s="840">
        <f t="shared" si="238"/>
        <v>0</v>
      </c>
      <c r="AX70" s="840">
        <f t="shared" si="238"/>
        <v>0</v>
      </c>
      <c r="AY70" s="841">
        <f t="shared" si="238"/>
        <v>0</v>
      </c>
      <c r="BI70" s="743"/>
    </row>
    <row r="71" spans="1:61" ht="17.100000000000001" customHeight="1">
      <c r="A71" s="27" t="s">
        <v>76</v>
      </c>
      <c r="B71" s="502">
        <v>72.66</v>
      </c>
      <c r="C71" s="503">
        <v>93.63</v>
      </c>
      <c r="D71" s="503">
        <v>71.89</v>
      </c>
      <c r="E71" s="503">
        <v>74.5</v>
      </c>
      <c r="F71" s="503">
        <v>70.75</v>
      </c>
      <c r="G71" s="503">
        <v>72.14</v>
      </c>
      <c r="H71" s="503">
        <v>71.05</v>
      </c>
      <c r="I71" s="503">
        <v>106.76</v>
      </c>
      <c r="J71" s="503">
        <v>66.849999999999994</v>
      </c>
      <c r="K71" s="503">
        <v>77.03</v>
      </c>
      <c r="L71" s="503">
        <v>83.4</v>
      </c>
      <c r="M71" s="503">
        <v>61.9</v>
      </c>
      <c r="N71" s="503">
        <v>63.7</v>
      </c>
      <c r="O71" s="503">
        <v>65.2</v>
      </c>
      <c r="P71" s="503">
        <v>86.100000000000009</v>
      </c>
      <c r="Q71" s="504">
        <v>63.15</v>
      </c>
      <c r="R71" s="504">
        <v>61.699999999999996</v>
      </c>
      <c r="S71" s="504">
        <v>91.44</v>
      </c>
      <c r="T71" s="504">
        <v>61.75</v>
      </c>
      <c r="U71" s="503">
        <v>52.5</v>
      </c>
      <c r="V71" s="504">
        <v>93.2</v>
      </c>
      <c r="W71" s="503">
        <v>106.25</v>
      </c>
      <c r="X71" s="1060">
        <v>104.366</v>
      </c>
      <c r="Y71" s="505">
        <f>V71</f>
        <v>93.2</v>
      </c>
      <c r="Z71" s="508">
        <f t="shared" ref="Z71:AL71" si="239">Y71</f>
        <v>93.2</v>
      </c>
      <c r="AA71" s="505">
        <f t="shared" si="239"/>
        <v>93.2</v>
      </c>
      <c r="AB71" s="506">
        <f t="shared" si="239"/>
        <v>93.2</v>
      </c>
      <c r="AC71" s="507">
        <f t="shared" si="239"/>
        <v>93.2</v>
      </c>
      <c r="AD71" s="505">
        <f t="shared" si="239"/>
        <v>93.2</v>
      </c>
      <c r="AE71" s="508">
        <f t="shared" si="239"/>
        <v>93.2</v>
      </c>
      <c r="AF71" s="505">
        <f t="shared" si="239"/>
        <v>93.2</v>
      </c>
      <c r="AG71" s="506">
        <f t="shared" si="239"/>
        <v>93.2</v>
      </c>
      <c r="AH71" s="507">
        <f t="shared" si="239"/>
        <v>93.2</v>
      </c>
      <c r="AI71" s="505">
        <f t="shared" si="239"/>
        <v>93.2</v>
      </c>
      <c r="AJ71" s="505">
        <f t="shared" si="239"/>
        <v>93.2</v>
      </c>
      <c r="AK71" s="508">
        <f t="shared" si="239"/>
        <v>93.2</v>
      </c>
      <c r="AL71" s="506">
        <f t="shared" si="239"/>
        <v>93.2</v>
      </c>
      <c r="AM71" s="839">
        <f t="shared" si="230"/>
        <v>93.2</v>
      </c>
      <c r="AN71" s="840">
        <f t="shared" ref="AN71:AY71" si="240">AM71</f>
        <v>93.2</v>
      </c>
      <c r="AO71" s="840">
        <f t="shared" si="240"/>
        <v>93.2</v>
      </c>
      <c r="AP71" s="840">
        <f t="shared" si="240"/>
        <v>93.2</v>
      </c>
      <c r="AQ71" s="840">
        <f t="shared" si="240"/>
        <v>93.2</v>
      </c>
      <c r="AR71" s="840">
        <f t="shared" si="240"/>
        <v>93.2</v>
      </c>
      <c r="AS71" s="840">
        <f t="shared" si="240"/>
        <v>93.2</v>
      </c>
      <c r="AT71" s="840">
        <f t="shared" si="240"/>
        <v>93.2</v>
      </c>
      <c r="AU71" s="840">
        <f t="shared" si="240"/>
        <v>93.2</v>
      </c>
      <c r="AV71" s="840">
        <f t="shared" si="240"/>
        <v>93.2</v>
      </c>
      <c r="AW71" s="840">
        <f t="shared" si="240"/>
        <v>93.2</v>
      </c>
      <c r="AX71" s="840">
        <f t="shared" si="240"/>
        <v>93.2</v>
      </c>
      <c r="AY71" s="841">
        <f t="shared" si="240"/>
        <v>93.2</v>
      </c>
      <c r="BI71" s="743"/>
    </row>
    <row r="72" spans="1:61" ht="17.100000000000001" customHeight="1">
      <c r="A72" s="220" t="s">
        <v>96</v>
      </c>
      <c r="B72" s="502">
        <v>85.92</v>
      </c>
      <c r="C72" s="503">
        <v>97.8</v>
      </c>
      <c r="D72" s="503">
        <v>103.76</v>
      </c>
      <c r="E72" s="503">
        <v>139.28</v>
      </c>
      <c r="F72" s="503">
        <v>122.24</v>
      </c>
      <c r="G72" s="503">
        <v>155.84</v>
      </c>
      <c r="H72" s="503">
        <v>151.47999999999999</v>
      </c>
      <c r="I72" s="503">
        <v>161.84</v>
      </c>
      <c r="J72" s="503">
        <v>164.92</v>
      </c>
      <c r="K72" s="503">
        <v>180.28</v>
      </c>
      <c r="L72" s="503">
        <v>127.8</v>
      </c>
      <c r="M72" s="503">
        <v>154.66</v>
      </c>
      <c r="N72" s="503">
        <v>101.3</v>
      </c>
      <c r="O72" s="503">
        <v>31.22</v>
      </c>
      <c r="P72" s="503">
        <v>84.372</v>
      </c>
      <c r="Q72" s="504">
        <v>132.06</v>
      </c>
      <c r="R72" s="504">
        <v>136.24</v>
      </c>
      <c r="S72" s="504">
        <v>83.271000000000001</v>
      </c>
      <c r="T72" s="504">
        <v>148.91999999999999</v>
      </c>
      <c r="U72" s="503">
        <v>238.58500000000001</v>
      </c>
      <c r="V72" s="504">
        <v>250.958</v>
      </c>
      <c r="W72" s="503">
        <v>277.18599999999998</v>
      </c>
      <c r="X72" s="1101">
        <v>147</v>
      </c>
      <c r="Y72" s="1118">
        <f t="shared" ref="Y72:AY72" si="241">ROUND(Y20/Y121/0.0876,0)</f>
        <v>155</v>
      </c>
      <c r="Z72" s="1119">
        <f t="shared" si="241"/>
        <v>147</v>
      </c>
      <c r="AA72" s="1118">
        <f t="shared" si="241"/>
        <v>148</v>
      </c>
      <c r="AB72" s="1120">
        <f t="shared" si="241"/>
        <v>139</v>
      </c>
      <c r="AC72" s="1101">
        <f t="shared" si="241"/>
        <v>134</v>
      </c>
      <c r="AD72" s="1118">
        <f t="shared" si="241"/>
        <v>134</v>
      </c>
      <c r="AE72" s="1119">
        <f t="shared" si="241"/>
        <v>138</v>
      </c>
      <c r="AF72" s="1118">
        <f t="shared" si="241"/>
        <v>138</v>
      </c>
      <c r="AG72" s="1120">
        <f t="shared" si="241"/>
        <v>138</v>
      </c>
      <c r="AH72" s="1101">
        <f t="shared" si="241"/>
        <v>132</v>
      </c>
      <c r="AI72" s="1118">
        <f t="shared" si="241"/>
        <v>137</v>
      </c>
      <c r="AJ72" s="1118">
        <f t="shared" si="241"/>
        <v>140</v>
      </c>
      <c r="AK72" s="1119">
        <f t="shared" si="241"/>
        <v>144</v>
      </c>
      <c r="AL72" s="1120">
        <f t="shared" si="241"/>
        <v>143</v>
      </c>
      <c r="AM72" s="1109">
        <f t="shared" si="241"/>
        <v>143</v>
      </c>
      <c r="AN72" s="1110">
        <f t="shared" si="241"/>
        <v>143</v>
      </c>
      <c r="AO72" s="1110">
        <f t="shared" si="241"/>
        <v>143</v>
      </c>
      <c r="AP72" s="1110">
        <f t="shared" si="241"/>
        <v>143</v>
      </c>
      <c r="AQ72" s="1110">
        <f t="shared" si="241"/>
        <v>143</v>
      </c>
      <c r="AR72" s="1110">
        <f t="shared" si="241"/>
        <v>143</v>
      </c>
      <c r="AS72" s="1110">
        <f t="shared" si="241"/>
        <v>143</v>
      </c>
      <c r="AT72" s="1110">
        <f t="shared" si="241"/>
        <v>143</v>
      </c>
      <c r="AU72" s="1110">
        <f t="shared" si="241"/>
        <v>143</v>
      </c>
      <c r="AV72" s="1110">
        <f t="shared" si="241"/>
        <v>143</v>
      </c>
      <c r="AW72" s="1110">
        <f t="shared" si="241"/>
        <v>143</v>
      </c>
      <c r="AX72" s="1110">
        <f t="shared" si="241"/>
        <v>143</v>
      </c>
      <c r="AY72" s="1111">
        <f t="shared" si="241"/>
        <v>143</v>
      </c>
      <c r="BI72" s="743"/>
    </row>
    <row r="73" spans="1:61" ht="17.100000000000001" customHeight="1" thickBot="1">
      <c r="A73" s="731" t="s">
        <v>345</v>
      </c>
      <c r="B73" s="514"/>
      <c r="C73" s="515"/>
      <c r="D73" s="515"/>
      <c r="E73" s="515"/>
      <c r="F73" s="515"/>
      <c r="G73" s="515"/>
      <c r="H73" s="515"/>
      <c r="I73" s="515"/>
      <c r="J73" s="515"/>
      <c r="K73" s="515"/>
      <c r="L73" s="515"/>
      <c r="M73" s="515"/>
      <c r="N73" s="515"/>
      <c r="O73" s="515"/>
      <c r="P73" s="515"/>
      <c r="Q73" s="516"/>
      <c r="R73" s="516"/>
      <c r="S73" s="516"/>
      <c r="T73" s="516"/>
      <c r="U73" s="515"/>
      <c r="V73" s="516">
        <v>0</v>
      </c>
      <c r="W73" s="515">
        <v>0</v>
      </c>
      <c r="X73" s="1102">
        <v>60</v>
      </c>
      <c r="Y73" s="517"/>
      <c r="Z73" s="520"/>
      <c r="AA73" s="517"/>
      <c r="AB73" s="518"/>
      <c r="AC73" s="519"/>
      <c r="AD73" s="517"/>
      <c r="AE73" s="520"/>
      <c r="AF73" s="517"/>
      <c r="AG73" s="518"/>
      <c r="AH73" s="519"/>
      <c r="AI73" s="517"/>
      <c r="AJ73" s="517"/>
      <c r="AK73" s="520"/>
      <c r="AL73" s="518"/>
      <c r="AM73" s="845">
        <f t="shared" si="230"/>
        <v>0</v>
      </c>
      <c r="AN73" s="846">
        <f t="shared" ref="AN73:AY83" si="242">AM73</f>
        <v>0</v>
      </c>
      <c r="AO73" s="846">
        <f t="shared" si="242"/>
        <v>0</v>
      </c>
      <c r="AP73" s="846">
        <f t="shared" si="242"/>
        <v>0</v>
      </c>
      <c r="AQ73" s="846">
        <f t="shared" si="242"/>
        <v>0</v>
      </c>
      <c r="AR73" s="846">
        <f t="shared" si="242"/>
        <v>0</v>
      </c>
      <c r="AS73" s="846">
        <f t="shared" si="242"/>
        <v>0</v>
      </c>
      <c r="AT73" s="846">
        <f t="shared" si="242"/>
        <v>0</v>
      </c>
      <c r="AU73" s="846">
        <f t="shared" si="242"/>
        <v>0</v>
      </c>
      <c r="AV73" s="846">
        <f t="shared" si="242"/>
        <v>0</v>
      </c>
      <c r="AW73" s="846">
        <f t="shared" si="242"/>
        <v>0</v>
      </c>
      <c r="AX73" s="846">
        <f t="shared" si="242"/>
        <v>0</v>
      </c>
      <c r="AY73" s="847">
        <f t="shared" si="242"/>
        <v>0</v>
      </c>
      <c r="BI73" s="743"/>
    </row>
    <row r="74" spans="1:61" ht="17.100000000000001" customHeight="1" thickTop="1">
      <c r="A74" s="221" t="s">
        <v>78</v>
      </c>
      <c r="B74" s="521">
        <v>0</v>
      </c>
      <c r="C74" s="522">
        <v>0</v>
      </c>
      <c r="D74" s="522">
        <v>0</v>
      </c>
      <c r="E74" s="522">
        <v>0</v>
      </c>
      <c r="F74" s="522">
        <v>0</v>
      </c>
      <c r="G74" s="522">
        <v>0</v>
      </c>
      <c r="H74" s="522">
        <v>27.2</v>
      </c>
      <c r="I74" s="522">
        <v>37.200000000000003</v>
      </c>
      <c r="J74" s="522">
        <v>42.8</v>
      </c>
      <c r="K74" s="522">
        <v>51.6</v>
      </c>
      <c r="L74" s="522">
        <v>61.2</v>
      </c>
      <c r="M74" s="522">
        <v>86</v>
      </c>
      <c r="N74" s="522">
        <v>124</v>
      </c>
      <c r="O74" s="522">
        <v>131.6</v>
      </c>
      <c r="P74" s="522">
        <v>98.42</v>
      </c>
      <c r="Q74" s="523">
        <v>124.21</v>
      </c>
      <c r="R74" s="523">
        <v>120.46</v>
      </c>
      <c r="S74" s="523">
        <v>116.96</v>
      </c>
      <c r="T74" s="523">
        <v>219.24</v>
      </c>
      <c r="U74" s="522">
        <v>223.67</v>
      </c>
      <c r="V74" s="523">
        <v>182.45</v>
      </c>
      <c r="W74" s="522">
        <v>214.14</v>
      </c>
      <c r="X74" s="1061">
        <v>200</v>
      </c>
      <c r="Y74" s="524">
        <f t="shared" ref="Y74:AL74" si="243">X74</f>
        <v>200</v>
      </c>
      <c r="Z74" s="527">
        <f t="shared" si="243"/>
        <v>200</v>
      </c>
      <c r="AA74" s="524">
        <f t="shared" si="243"/>
        <v>200</v>
      </c>
      <c r="AB74" s="525">
        <f t="shared" si="243"/>
        <v>200</v>
      </c>
      <c r="AC74" s="526">
        <f t="shared" si="243"/>
        <v>200</v>
      </c>
      <c r="AD74" s="524">
        <f t="shared" si="243"/>
        <v>200</v>
      </c>
      <c r="AE74" s="527">
        <f t="shared" si="243"/>
        <v>200</v>
      </c>
      <c r="AF74" s="524">
        <f t="shared" si="243"/>
        <v>200</v>
      </c>
      <c r="AG74" s="525">
        <f t="shared" si="243"/>
        <v>200</v>
      </c>
      <c r="AH74" s="526">
        <f t="shared" si="243"/>
        <v>200</v>
      </c>
      <c r="AI74" s="524">
        <f t="shared" si="243"/>
        <v>200</v>
      </c>
      <c r="AJ74" s="524">
        <f t="shared" si="243"/>
        <v>200</v>
      </c>
      <c r="AK74" s="527">
        <f t="shared" si="243"/>
        <v>200</v>
      </c>
      <c r="AL74" s="525">
        <f t="shared" si="243"/>
        <v>200</v>
      </c>
      <c r="AM74" s="848">
        <f t="shared" si="230"/>
        <v>200</v>
      </c>
      <c r="AN74" s="849">
        <f t="shared" si="242"/>
        <v>200</v>
      </c>
      <c r="AO74" s="849">
        <f t="shared" si="242"/>
        <v>200</v>
      </c>
      <c r="AP74" s="849">
        <f t="shared" si="242"/>
        <v>200</v>
      </c>
      <c r="AQ74" s="849">
        <f t="shared" si="242"/>
        <v>200</v>
      </c>
      <c r="AR74" s="849">
        <f t="shared" si="242"/>
        <v>200</v>
      </c>
      <c r="AS74" s="849">
        <f t="shared" si="242"/>
        <v>200</v>
      </c>
      <c r="AT74" s="849">
        <f t="shared" si="242"/>
        <v>200</v>
      </c>
      <c r="AU74" s="849">
        <f t="shared" si="242"/>
        <v>200</v>
      </c>
      <c r="AV74" s="849">
        <f t="shared" si="242"/>
        <v>200</v>
      </c>
      <c r="AW74" s="849">
        <f t="shared" si="242"/>
        <v>200</v>
      </c>
      <c r="AX74" s="849">
        <f t="shared" si="242"/>
        <v>200</v>
      </c>
      <c r="AY74" s="850">
        <f t="shared" si="242"/>
        <v>200</v>
      </c>
      <c r="BI74" s="743"/>
    </row>
    <row r="75" spans="1:61" ht="17.100000000000001" customHeight="1">
      <c r="A75" s="222" t="s">
        <v>79</v>
      </c>
      <c r="B75" s="502">
        <v>413.4</v>
      </c>
      <c r="C75" s="503">
        <v>117.8</v>
      </c>
      <c r="D75" s="503">
        <v>294.2</v>
      </c>
      <c r="E75" s="503">
        <v>74.2</v>
      </c>
      <c r="F75" s="503">
        <v>302.8</v>
      </c>
      <c r="G75" s="503">
        <v>150.6</v>
      </c>
      <c r="H75" s="503">
        <v>30</v>
      </c>
      <c r="I75" s="503">
        <v>60.2</v>
      </c>
      <c r="J75" s="503">
        <v>60.4</v>
      </c>
      <c r="K75" s="503">
        <v>31.8</v>
      </c>
      <c r="L75" s="503">
        <v>305.60000000000002</v>
      </c>
      <c r="M75" s="503">
        <v>201.4</v>
      </c>
      <c r="N75" s="503">
        <v>304</v>
      </c>
      <c r="O75" s="589">
        <v>359.76</v>
      </c>
      <c r="P75" s="589">
        <v>302.8</v>
      </c>
      <c r="Q75" s="504">
        <v>301.60000000000002</v>
      </c>
      <c r="R75" s="504">
        <v>259.8</v>
      </c>
      <c r="S75" s="504">
        <v>258.39999999999998</v>
      </c>
      <c r="T75" s="504">
        <v>200.7</v>
      </c>
      <c r="U75" s="503">
        <v>200.7</v>
      </c>
      <c r="V75" s="504">
        <v>302.10000000000002</v>
      </c>
      <c r="W75" s="503">
        <v>298</v>
      </c>
      <c r="X75" s="1062">
        <v>301.5</v>
      </c>
      <c r="Y75" s="528">
        <f>W75</f>
        <v>298</v>
      </c>
      <c r="Z75" s="531">
        <f t="shared" ref="Z75:AL75" si="244">Y75</f>
        <v>298</v>
      </c>
      <c r="AA75" s="528">
        <f t="shared" si="244"/>
        <v>298</v>
      </c>
      <c r="AB75" s="529">
        <f t="shared" si="244"/>
        <v>298</v>
      </c>
      <c r="AC75" s="530">
        <f t="shared" si="244"/>
        <v>298</v>
      </c>
      <c r="AD75" s="528">
        <f t="shared" si="244"/>
        <v>298</v>
      </c>
      <c r="AE75" s="531">
        <f t="shared" si="244"/>
        <v>298</v>
      </c>
      <c r="AF75" s="528">
        <f t="shared" si="244"/>
        <v>298</v>
      </c>
      <c r="AG75" s="529">
        <f t="shared" si="244"/>
        <v>298</v>
      </c>
      <c r="AH75" s="530">
        <f t="shared" si="244"/>
        <v>298</v>
      </c>
      <c r="AI75" s="528">
        <f t="shared" si="244"/>
        <v>298</v>
      </c>
      <c r="AJ75" s="528">
        <f t="shared" si="244"/>
        <v>298</v>
      </c>
      <c r="AK75" s="531">
        <f t="shared" si="244"/>
        <v>298</v>
      </c>
      <c r="AL75" s="529">
        <f t="shared" si="244"/>
        <v>298</v>
      </c>
      <c r="AM75" s="839">
        <f t="shared" si="230"/>
        <v>298</v>
      </c>
      <c r="AN75" s="840">
        <f t="shared" si="242"/>
        <v>298</v>
      </c>
      <c r="AO75" s="840">
        <f t="shared" si="242"/>
        <v>298</v>
      </c>
      <c r="AP75" s="840">
        <f t="shared" si="242"/>
        <v>298</v>
      </c>
      <c r="AQ75" s="840">
        <f t="shared" si="242"/>
        <v>298</v>
      </c>
      <c r="AR75" s="840">
        <f t="shared" si="242"/>
        <v>298</v>
      </c>
      <c r="AS75" s="840">
        <f t="shared" si="242"/>
        <v>298</v>
      </c>
      <c r="AT75" s="840">
        <f t="shared" si="242"/>
        <v>298</v>
      </c>
      <c r="AU75" s="840">
        <f t="shared" si="242"/>
        <v>298</v>
      </c>
      <c r="AV75" s="840">
        <f t="shared" si="242"/>
        <v>298</v>
      </c>
      <c r="AW75" s="840">
        <f t="shared" si="242"/>
        <v>298</v>
      </c>
      <c r="AX75" s="840">
        <f t="shared" si="242"/>
        <v>298</v>
      </c>
      <c r="AY75" s="841">
        <f t="shared" si="242"/>
        <v>298</v>
      </c>
      <c r="BI75" s="743"/>
    </row>
    <row r="76" spans="1:61" ht="17.100000000000001" customHeight="1">
      <c r="A76" s="28" t="s">
        <v>273</v>
      </c>
      <c r="B76" s="640">
        <v>0</v>
      </c>
      <c r="C76" s="641">
        <v>0</v>
      </c>
      <c r="D76" s="641">
        <v>0</v>
      </c>
      <c r="E76" s="641">
        <v>0</v>
      </c>
      <c r="F76" s="641">
        <v>0</v>
      </c>
      <c r="G76" s="641">
        <v>0</v>
      </c>
      <c r="H76" s="641">
        <v>0</v>
      </c>
      <c r="I76" s="641">
        <v>0</v>
      </c>
      <c r="J76" s="641">
        <v>0</v>
      </c>
      <c r="K76" s="641">
        <v>0</v>
      </c>
      <c r="L76" s="641">
        <v>0</v>
      </c>
      <c r="M76" s="641">
        <v>0</v>
      </c>
      <c r="N76" s="641">
        <v>0</v>
      </c>
      <c r="O76" s="589">
        <v>389.76000000000005</v>
      </c>
      <c r="P76" s="589">
        <v>449.19999999999993</v>
      </c>
      <c r="Q76" s="504">
        <v>395.21</v>
      </c>
      <c r="R76" s="504">
        <v>336.68</v>
      </c>
      <c r="S76" s="504">
        <v>357.23</v>
      </c>
      <c r="T76" s="504">
        <v>608.73</v>
      </c>
      <c r="U76" s="503">
        <v>592.05799999999999</v>
      </c>
      <c r="V76" s="504">
        <v>595.6400000000001</v>
      </c>
      <c r="W76" s="503">
        <v>690.17</v>
      </c>
      <c r="X76" s="1103">
        <v>662.74</v>
      </c>
      <c r="Y76" s="1121">
        <f t="shared" ref="Y76:AL76" si="245">X76</f>
        <v>662.74</v>
      </c>
      <c r="Z76" s="1122">
        <f t="shared" si="245"/>
        <v>662.74</v>
      </c>
      <c r="AA76" s="1121">
        <f t="shared" si="245"/>
        <v>662.74</v>
      </c>
      <c r="AB76" s="1123">
        <f t="shared" si="245"/>
        <v>662.74</v>
      </c>
      <c r="AC76" s="1103">
        <f t="shared" si="245"/>
        <v>662.74</v>
      </c>
      <c r="AD76" s="1121">
        <f t="shared" si="245"/>
        <v>662.74</v>
      </c>
      <c r="AE76" s="1122">
        <f t="shared" si="245"/>
        <v>662.74</v>
      </c>
      <c r="AF76" s="1121">
        <f t="shared" si="245"/>
        <v>662.74</v>
      </c>
      <c r="AG76" s="1123">
        <f t="shared" si="245"/>
        <v>662.74</v>
      </c>
      <c r="AH76" s="1103">
        <f t="shared" si="245"/>
        <v>662.74</v>
      </c>
      <c r="AI76" s="1121">
        <f t="shared" si="245"/>
        <v>662.74</v>
      </c>
      <c r="AJ76" s="1121">
        <f t="shared" si="245"/>
        <v>662.74</v>
      </c>
      <c r="AK76" s="1122">
        <f t="shared" si="245"/>
        <v>662.74</v>
      </c>
      <c r="AL76" s="1123">
        <f t="shared" si="245"/>
        <v>662.74</v>
      </c>
      <c r="AM76" s="1124">
        <f t="shared" si="230"/>
        <v>662.74</v>
      </c>
      <c r="AN76" s="1125">
        <f t="shared" si="242"/>
        <v>662.74</v>
      </c>
      <c r="AO76" s="1125">
        <f t="shared" si="242"/>
        <v>662.74</v>
      </c>
      <c r="AP76" s="1125">
        <f t="shared" si="242"/>
        <v>662.74</v>
      </c>
      <c r="AQ76" s="1125">
        <f t="shared" si="242"/>
        <v>662.74</v>
      </c>
      <c r="AR76" s="1125">
        <f t="shared" si="242"/>
        <v>662.74</v>
      </c>
      <c r="AS76" s="1125">
        <f t="shared" si="242"/>
        <v>662.74</v>
      </c>
      <c r="AT76" s="1125">
        <f t="shared" si="242"/>
        <v>662.74</v>
      </c>
      <c r="AU76" s="1125">
        <f t="shared" si="242"/>
        <v>662.74</v>
      </c>
      <c r="AV76" s="1125">
        <f t="shared" si="242"/>
        <v>662.74</v>
      </c>
      <c r="AW76" s="1125">
        <f t="shared" si="242"/>
        <v>662.74</v>
      </c>
      <c r="AX76" s="1125">
        <f t="shared" si="242"/>
        <v>662.74</v>
      </c>
      <c r="AY76" s="1126">
        <f t="shared" si="242"/>
        <v>662.74</v>
      </c>
      <c r="BI76" s="743"/>
    </row>
    <row r="77" spans="1:61" ht="17.100000000000001" customHeight="1">
      <c r="A77" s="28" t="s">
        <v>274</v>
      </c>
      <c r="B77" s="640">
        <v>0</v>
      </c>
      <c r="C77" s="641">
        <v>0</v>
      </c>
      <c r="D77" s="641">
        <v>0</v>
      </c>
      <c r="E77" s="641">
        <v>0</v>
      </c>
      <c r="F77" s="641">
        <v>0</v>
      </c>
      <c r="G77" s="641">
        <v>0</v>
      </c>
      <c r="H77" s="641">
        <v>0</v>
      </c>
      <c r="I77" s="641">
        <v>0</v>
      </c>
      <c r="J77" s="641">
        <v>0</v>
      </c>
      <c r="K77" s="641">
        <v>0</v>
      </c>
      <c r="L77" s="641">
        <v>0</v>
      </c>
      <c r="M77" s="641">
        <v>0</v>
      </c>
      <c r="N77" s="641">
        <v>0</v>
      </c>
      <c r="O77" s="503">
        <v>324.60000000000002</v>
      </c>
      <c r="P77" s="503">
        <v>371.55</v>
      </c>
      <c r="Q77" s="504">
        <v>325.81</v>
      </c>
      <c r="R77" s="504">
        <v>308.06</v>
      </c>
      <c r="S77" s="504">
        <v>314.33</v>
      </c>
      <c r="T77" s="504">
        <v>535.5</v>
      </c>
      <c r="U77" s="503">
        <v>483.63</v>
      </c>
      <c r="V77" s="504">
        <v>502.14000000000004</v>
      </c>
      <c r="W77" s="503">
        <v>600.52</v>
      </c>
      <c r="X77" s="1104">
        <v>570.86</v>
      </c>
      <c r="Y77" s="741">
        <f t="shared" ref="Y77:AL77" si="246">X77</f>
        <v>570.86</v>
      </c>
      <c r="Z77" s="742">
        <f t="shared" si="246"/>
        <v>570.86</v>
      </c>
      <c r="AA77" s="741">
        <f t="shared" si="246"/>
        <v>570.86</v>
      </c>
      <c r="AB77" s="739">
        <f t="shared" si="246"/>
        <v>570.86</v>
      </c>
      <c r="AC77" s="740">
        <f t="shared" si="246"/>
        <v>570.86</v>
      </c>
      <c r="AD77" s="741">
        <f t="shared" si="246"/>
        <v>570.86</v>
      </c>
      <c r="AE77" s="742">
        <f t="shared" si="246"/>
        <v>570.86</v>
      </c>
      <c r="AF77" s="741">
        <f t="shared" si="246"/>
        <v>570.86</v>
      </c>
      <c r="AG77" s="739">
        <f t="shared" si="246"/>
        <v>570.86</v>
      </c>
      <c r="AH77" s="740">
        <f t="shared" si="246"/>
        <v>570.86</v>
      </c>
      <c r="AI77" s="741">
        <f t="shared" si="246"/>
        <v>570.86</v>
      </c>
      <c r="AJ77" s="741">
        <f t="shared" si="246"/>
        <v>570.86</v>
      </c>
      <c r="AK77" s="742">
        <f t="shared" si="246"/>
        <v>570.86</v>
      </c>
      <c r="AL77" s="739">
        <f t="shared" si="246"/>
        <v>570.86</v>
      </c>
      <c r="AM77" s="839">
        <f t="shared" si="230"/>
        <v>570.86</v>
      </c>
      <c r="AN77" s="840">
        <f t="shared" si="242"/>
        <v>570.86</v>
      </c>
      <c r="AO77" s="840">
        <f t="shared" si="242"/>
        <v>570.86</v>
      </c>
      <c r="AP77" s="840">
        <f t="shared" si="242"/>
        <v>570.86</v>
      </c>
      <c r="AQ77" s="840">
        <f t="shared" si="242"/>
        <v>570.86</v>
      </c>
      <c r="AR77" s="840">
        <f t="shared" si="242"/>
        <v>570.86</v>
      </c>
      <c r="AS77" s="840">
        <f t="shared" si="242"/>
        <v>570.86</v>
      </c>
      <c r="AT77" s="840">
        <f t="shared" si="242"/>
        <v>570.86</v>
      </c>
      <c r="AU77" s="840">
        <f t="shared" si="242"/>
        <v>570.86</v>
      </c>
      <c r="AV77" s="840">
        <f t="shared" si="242"/>
        <v>570.86</v>
      </c>
      <c r="AW77" s="840">
        <f t="shared" si="242"/>
        <v>570.86</v>
      </c>
      <c r="AX77" s="840">
        <f t="shared" si="242"/>
        <v>570.86</v>
      </c>
      <c r="AY77" s="841">
        <f t="shared" si="242"/>
        <v>570.86</v>
      </c>
      <c r="BI77" s="743"/>
    </row>
    <row r="78" spans="1:61" ht="17.100000000000001" customHeight="1">
      <c r="A78" s="540" t="s">
        <v>275</v>
      </c>
      <c r="B78" s="732">
        <v>12.68</v>
      </c>
      <c r="C78" s="733">
        <v>25.86</v>
      </c>
      <c r="D78" s="733">
        <v>45.32</v>
      </c>
      <c r="E78" s="733">
        <v>84.92</v>
      </c>
      <c r="F78" s="733">
        <v>101.84</v>
      </c>
      <c r="G78" s="733">
        <v>59.42</v>
      </c>
      <c r="H78" s="733">
        <v>101.5</v>
      </c>
      <c r="I78" s="733">
        <v>69.2</v>
      </c>
      <c r="J78" s="733">
        <v>143.6</v>
      </c>
      <c r="K78" s="733">
        <v>157.19999999999999</v>
      </c>
      <c r="L78" s="733">
        <v>135.80000000000001</v>
      </c>
      <c r="M78" s="733">
        <v>176.4</v>
      </c>
      <c r="N78" s="733">
        <v>197.4</v>
      </c>
      <c r="O78" s="733">
        <v>195</v>
      </c>
      <c r="P78" s="733">
        <v>264</v>
      </c>
      <c r="Q78" s="734">
        <v>217.8</v>
      </c>
      <c r="R78" s="734">
        <v>225.2</v>
      </c>
      <c r="S78" s="734">
        <v>241.02</v>
      </c>
      <c r="T78" s="734">
        <v>340.21</v>
      </c>
      <c r="U78" s="733">
        <v>304.29000000000002</v>
      </c>
      <c r="V78" s="734">
        <v>308.76</v>
      </c>
      <c r="W78" s="733">
        <v>337.57</v>
      </c>
      <c r="X78" s="1104">
        <v>303.54000000000002</v>
      </c>
      <c r="Y78" s="737">
        <f t="shared" ref="Y78:AL78" si="247">X78</f>
        <v>303.54000000000002</v>
      </c>
      <c r="Z78" s="738">
        <f t="shared" si="247"/>
        <v>303.54000000000002</v>
      </c>
      <c r="AA78" s="737">
        <f t="shared" si="247"/>
        <v>303.54000000000002</v>
      </c>
      <c r="AB78" s="735">
        <f t="shared" si="247"/>
        <v>303.54000000000002</v>
      </c>
      <c r="AC78" s="736">
        <f t="shared" si="247"/>
        <v>303.54000000000002</v>
      </c>
      <c r="AD78" s="737">
        <f t="shared" si="247"/>
        <v>303.54000000000002</v>
      </c>
      <c r="AE78" s="738">
        <f t="shared" si="247"/>
        <v>303.54000000000002</v>
      </c>
      <c r="AF78" s="737">
        <f t="shared" si="247"/>
        <v>303.54000000000002</v>
      </c>
      <c r="AG78" s="735">
        <f t="shared" si="247"/>
        <v>303.54000000000002</v>
      </c>
      <c r="AH78" s="736">
        <f t="shared" si="247"/>
        <v>303.54000000000002</v>
      </c>
      <c r="AI78" s="737">
        <f t="shared" si="247"/>
        <v>303.54000000000002</v>
      </c>
      <c r="AJ78" s="737">
        <f t="shared" si="247"/>
        <v>303.54000000000002</v>
      </c>
      <c r="AK78" s="738">
        <f t="shared" si="247"/>
        <v>303.54000000000002</v>
      </c>
      <c r="AL78" s="735">
        <f t="shared" si="247"/>
        <v>303.54000000000002</v>
      </c>
      <c r="AM78" s="857">
        <f t="shared" si="230"/>
        <v>303.54000000000002</v>
      </c>
      <c r="AN78" s="858">
        <f t="shared" si="242"/>
        <v>303.54000000000002</v>
      </c>
      <c r="AO78" s="858">
        <f t="shared" si="242"/>
        <v>303.54000000000002</v>
      </c>
      <c r="AP78" s="858">
        <f t="shared" si="242"/>
        <v>303.54000000000002</v>
      </c>
      <c r="AQ78" s="858">
        <f t="shared" si="242"/>
        <v>303.54000000000002</v>
      </c>
      <c r="AR78" s="858">
        <f t="shared" si="242"/>
        <v>303.54000000000002</v>
      </c>
      <c r="AS78" s="858">
        <f t="shared" si="242"/>
        <v>303.54000000000002</v>
      </c>
      <c r="AT78" s="858">
        <f t="shared" si="242"/>
        <v>303.54000000000002</v>
      </c>
      <c r="AU78" s="858">
        <f t="shared" si="242"/>
        <v>303.54000000000002</v>
      </c>
      <c r="AV78" s="858">
        <f t="shared" si="242"/>
        <v>303.54000000000002</v>
      </c>
      <c r="AW78" s="858">
        <f t="shared" si="242"/>
        <v>303.54000000000002</v>
      </c>
      <c r="AX78" s="858">
        <f t="shared" si="242"/>
        <v>303.54000000000002</v>
      </c>
      <c r="AY78" s="859">
        <f t="shared" si="242"/>
        <v>303.54000000000002</v>
      </c>
      <c r="BI78" s="743"/>
    </row>
    <row r="79" spans="1:61" ht="17.100000000000001" customHeight="1">
      <c r="A79" s="540" t="s">
        <v>276</v>
      </c>
      <c r="B79" s="732">
        <v>19.16</v>
      </c>
      <c r="C79" s="733">
        <v>19.128</v>
      </c>
      <c r="D79" s="733">
        <v>18.931999999999999</v>
      </c>
      <c r="E79" s="733">
        <v>21.08</v>
      </c>
      <c r="F79" s="733">
        <v>24.66</v>
      </c>
      <c r="G79" s="733">
        <v>26.4</v>
      </c>
      <c r="H79" s="733">
        <v>29.98</v>
      </c>
      <c r="I79" s="733">
        <v>31.84</v>
      </c>
      <c r="J79" s="733">
        <v>35.32</v>
      </c>
      <c r="K79" s="733">
        <v>40.58</v>
      </c>
      <c r="L79" s="733">
        <v>44.04</v>
      </c>
      <c r="M79" s="733">
        <v>47.18</v>
      </c>
      <c r="N79" s="733">
        <v>37.44</v>
      </c>
      <c r="O79" s="733">
        <v>57.2</v>
      </c>
      <c r="P79" s="733">
        <v>61.46</v>
      </c>
      <c r="Q79" s="734">
        <v>66.36</v>
      </c>
      <c r="R79" s="734">
        <v>55.44</v>
      </c>
      <c r="S79" s="734">
        <v>44.92</v>
      </c>
      <c r="T79" s="734">
        <v>73.260000000000005</v>
      </c>
      <c r="U79" s="733">
        <v>60.37</v>
      </c>
      <c r="V79" s="734">
        <v>80.69</v>
      </c>
      <c r="W79" s="733">
        <v>96.47</v>
      </c>
      <c r="X79" s="1104">
        <v>95.56</v>
      </c>
      <c r="Y79" s="737">
        <f t="shared" ref="Y79:AL79" si="248">X79</f>
        <v>95.56</v>
      </c>
      <c r="Z79" s="738">
        <f t="shared" si="248"/>
        <v>95.56</v>
      </c>
      <c r="AA79" s="737">
        <f t="shared" si="248"/>
        <v>95.56</v>
      </c>
      <c r="AB79" s="735">
        <f t="shared" si="248"/>
        <v>95.56</v>
      </c>
      <c r="AC79" s="736">
        <f t="shared" si="248"/>
        <v>95.56</v>
      </c>
      <c r="AD79" s="737">
        <f t="shared" si="248"/>
        <v>95.56</v>
      </c>
      <c r="AE79" s="738">
        <f t="shared" si="248"/>
        <v>95.56</v>
      </c>
      <c r="AF79" s="737">
        <f t="shared" si="248"/>
        <v>95.56</v>
      </c>
      <c r="AG79" s="735">
        <f t="shared" si="248"/>
        <v>95.56</v>
      </c>
      <c r="AH79" s="736">
        <f t="shared" si="248"/>
        <v>95.56</v>
      </c>
      <c r="AI79" s="737">
        <f t="shared" si="248"/>
        <v>95.56</v>
      </c>
      <c r="AJ79" s="737">
        <f t="shared" si="248"/>
        <v>95.56</v>
      </c>
      <c r="AK79" s="738">
        <f t="shared" si="248"/>
        <v>95.56</v>
      </c>
      <c r="AL79" s="735">
        <f t="shared" si="248"/>
        <v>95.56</v>
      </c>
      <c r="AM79" s="857">
        <f t="shared" ref="AM79:AM83" si="249">AL79</f>
        <v>95.56</v>
      </c>
      <c r="AN79" s="858">
        <f t="shared" si="242"/>
        <v>95.56</v>
      </c>
      <c r="AO79" s="858">
        <f t="shared" si="242"/>
        <v>95.56</v>
      </c>
      <c r="AP79" s="858">
        <f t="shared" si="242"/>
        <v>95.56</v>
      </c>
      <c r="AQ79" s="858">
        <f t="shared" si="242"/>
        <v>95.56</v>
      </c>
      <c r="AR79" s="858">
        <f t="shared" si="242"/>
        <v>95.56</v>
      </c>
      <c r="AS79" s="858">
        <f t="shared" si="242"/>
        <v>95.56</v>
      </c>
      <c r="AT79" s="858">
        <f t="shared" si="242"/>
        <v>95.56</v>
      </c>
      <c r="AU79" s="858">
        <f t="shared" si="242"/>
        <v>95.56</v>
      </c>
      <c r="AV79" s="858">
        <f t="shared" si="242"/>
        <v>95.56</v>
      </c>
      <c r="AW79" s="858">
        <f t="shared" si="242"/>
        <v>95.56</v>
      </c>
      <c r="AX79" s="858">
        <f t="shared" si="242"/>
        <v>95.56</v>
      </c>
      <c r="AY79" s="859">
        <f t="shared" si="242"/>
        <v>95.56</v>
      </c>
      <c r="BI79" s="743"/>
    </row>
    <row r="80" spans="1:61" ht="17.100000000000001" customHeight="1">
      <c r="A80" s="540" t="s">
        <v>277</v>
      </c>
      <c r="B80" s="732">
        <v>16.324000000000002</v>
      </c>
      <c r="C80" s="733">
        <v>17.015999999999998</v>
      </c>
      <c r="D80" s="733">
        <v>16.512</v>
      </c>
      <c r="E80" s="733">
        <v>18.760000000000002</v>
      </c>
      <c r="F80" s="733">
        <v>17.440000000000001</v>
      </c>
      <c r="G80" s="733">
        <v>29.78</v>
      </c>
      <c r="H80" s="733">
        <v>22.76</v>
      </c>
      <c r="I80" s="733">
        <v>24.2</v>
      </c>
      <c r="J80" s="733">
        <v>23.44</v>
      </c>
      <c r="K80" s="733">
        <v>50.78</v>
      </c>
      <c r="L80" s="733">
        <v>65.8</v>
      </c>
      <c r="M80" s="733">
        <v>106.56</v>
      </c>
      <c r="N80" s="733">
        <v>169.2</v>
      </c>
      <c r="O80" s="733">
        <v>115.06</v>
      </c>
      <c r="P80" s="733">
        <v>112.015</v>
      </c>
      <c r="Q80" s="734">
        <v>115.215</v>
      </c>
      <c r="R80" s="734">
        <v>142.55000000000001</v>
      </c>
      <c r="S80" s="734">
        <v>125.85</v>
      </c>
      <c r="T80" s="734">
        <v>179.69</v>
      </c>
      <c r="U80" s="733">
        <v>191.25</v>
      </c>
      <c r="V80" s="734">
        <v>132.88</v>
      </c>
      <c r="W80" s="733">
        <v>140.44999999999999</v>
      </c>
      <c r="X80" s="1104">
        <v>147.41</v>
      </c>
      <c r="Y80" s="737">
        <f t="shared" ref="Y80:AL80" si="250">X80</f>
        <v>147.41</v>
      </c>
      <c r="Z80" s="738">
        <f t="shared" si="250"/>
        <v>147.41</v>
      </c>
      <c r="AA80" s="737">
        <f t="shared" si="250"/>
        <v>147.41</v>
      </c>
      <c r="AB80" s="735">
        <f t="shared" si="250"/>
        <v>147.41</v>
      </c>
      <c r="AC80" s="736">
        <f t="shared" si="250"/>
        <v>147.41</v>
      </c>
      <c r="AD80" s="737">
        <f t="shared" si="250"/>
        <v>147.41</v>
      </c>
      <c r="AE80" s="738">
        <f t="shared" si="250"/>
        <v>147.41</v>
      </c>
      <c r="AF80" s="737">
        <f t="shared" si="250"/>
        <v>147.41</v>
      </c>
      <c r="AG80" s="735">
        <f t="shared" si="250"/>
        <v>147.41</v>
      </c>
      <c r="AH80" s="736">
        <f t="shared" si="250"/>
        <v>147.41</v>
      </c>
      <c r="AI80" s="737">
        <f t="shared" si="250"/>
        <v>147.41</v>
      </c>
      <c r="AJ80" s="737">
        <f t="shared" si="250"/>
        <v>147.41</v>
      </c>
      <c r="AK80" s="738">
        <f t="shared" si="250"/>
        <v>147.41</v>
      </c>
      <c r="AL80" s="735">
        <f t="shared" si="250"/>
        <v>147.41</v>
      </c>
      <c r="AM80" s="857">
        <f t="shared" si="249"/>
        <v>147.41</v>
      </c>
      <c r="AN80" s="858">
        <f t="shared" si="242"/>
        <v>147.41</v>
      </c>
      <c r="AO80" s="858">
        <f t="shared" si="242"/>
        <v>147.41</v>
      </c>
      <c r="AP80" s="858">
        <f t="shared" si="242"/>
        <v>147.41</v>
      </c>
      <c r="AQ80" s="858">
        <f t="shared" si="242"/>
        <v>147.41</v>
      </c>
      <c r="AR80" s="858">
        <f t="shared" si="242"/>
        <v>147.41</v>
      </c>
      <c r="AS80" s="858">
        <f t="shared" si="242"/>
        <v>147.41</v>
      </c>
      <c r="AT80" s="858">
        <f t="shared" si="242"/>
        <v>147.41</v>
      </c>
      <c r="AU80" s="858">
        <f t="shared" si="242"/>
        <v>147.41</v>
      </c>
      <c r="AV80" s="858">
        <f t="shared" si="242"/>
        <v>147.41</v>
      </c>
      <c r="AW80" s="858">
        <f t="shared" si="242"/>
        <v>147.41</v>
      </c>
      <c r="AX80" s="858">
        <f t="shared" si="242"/>
        <v>147.41</v>
      </c>
      <c r="AY80" s="859">
        <f t="shared" si="242"/>
        <v>147.41</v>
      </c>
      <c r="BI80" s="743"/>
    </row>
    <row r="81" spans="1:61" ht="17.100000000000001" customHeight="1">
      <c r="A81" s="540" t="s">
        <v>278</v>
      </c>
      <c r="B81" s="732">
        <v>9.8580000000000005</v>
      </c>
      <c r="C81" s="733">
        <v>3.12</v>
      </c>
      <c r="D81" s="733">
        <v>9.06</v>
      </c>
      <c r="E81" s="733">
        <v>9.58</v>
      </c>
      <c r="F81" s="733">
        <v>32.619999999999997</v>
      </c>
      <c r="G81" s="733">
        <v>7.68</v>
      </c>
      <c r="H81" s="733">
        <v>14.84</v>
      </c>
      <c r="I81" s="733">
        <v>16.54</v>
      </c>
      <c r="J81" s="733">
        <v>42.8</v>
      </c>
      <c r="K81" s="733">
        <v>30</v>
      </c>
      <c r="L81" s="733">
        <v>31.6</v>
      </c>
      <c r="M81" s="733">
        <v>44</v>
      </c>
      <c r="N81" s="733">
        <v>36.200000000000003</v>
      </c>
      <c r="O81" s="733">
        <v>35</v>
      </c>
      <c r="P81" s="733">
        <v>31.4</v>
      </c>
      <c r="Q81" s="734">
        <v>25</v>
      </c>
      <c r="R81" s="734">
        <v>30.8</v>
      </c>
      <c r="S81" s="734">
        <v>29.94</v>
      </c>
      <c r="T81" s="734">
        <v>40.06</v>
      </c>
      <c r="U81" s="733">
        <v>26.31</v>
      </c>
      <c r="V81" s="734">
        <v>31.3</v>
      </c>
      <c r="W81" s="733">
        <v>45.87</v>
      </c>
      <c r="X81" s="1104">
        <v>34.11</v>
      </c>
      <c r="Y81" s="737">
        <f t="shared" ref="Y81:AL81" si="251">X81</f>
        <v>34.11</v>
      </c>
      <c r="Z81" s="738">
        <f t="shared" si="251"/>
        <v>34.11</v>
      </c>
      <c r="AA81" s="737">
        <f t="shared" si="251"/>
        <v>34.11</v>
      </c>
      <c r="AB81" s="735">
        <f t="shared" si="251"/>
        <v>34.11</v>
      </c>
      <c r="AC81" s="736">
        <f t="shared" si="251"/>
        <v>34.11</v>
      </c>
      <c r="AD81" s="737">
        <f t="shared" si="251"/>
        <v>34.11</v>
      </c>
      <c r="AE81" s="738">
        <f t="shared" si="251"/>
        <v>34.11</v>
      </c>
      <c r="AF81" s="737">
        <f t="shared" si="251"/>
        <v>34.11</v>
      </c>
      <c r="AG81" s="735">
        <f t="shared" si="251"/>
        <v>34.11</v>
      </c>
      <c r="AH81" s="736">
        <f t="shared" si="251"/>
        <v>34.11</v>
      </c>
      <c r="AI81" s="737">
        <f t="shared" si="251"/>
        <v>34.11</v>
      </c>
      <c r="AJ81" s="737">
        <f t="shared" si="251"/>
        <v>34.11</v>
      </c>
      <c r="AK81" s="738">
        <f t="shared" si="251"/>
        <v>34.11</v>
      </c>
      <c r="AL81" s="735">
        <f t="shared" si="251"/>
        <v>34.11</v>
      </c>
      <c r="AM81" s="857">
        <f t="shared" si="249"/>
        <v>34.11</v>
      </c>
      <c r="AN81" s="858">
        <f t="shared" si="242"/>
        <v>34.11</v>
      </c>
      <c r="AO81" s="858">
        <f t="shared" si="242"/>
        <v>34.11</v>
      </c>
      <c r="AP81" s="858">
        <f t="shared" si="242"/>
        <v>34.11</v>
      </c>
      <c r="AQ81" s="858">
        <f t="shared" si="242"/>
        <v>34.11</v>
      </c>
      <c r="AR81" s="858">
        <f t="shared" si="242"/>
        <v>34.11</v>
      </c>
      <c r="AS81" s="858">
        <f t="shared" si="242"/>
        <v>34.11</v>
      </c>
      <c r="AT81" s="858">
        <f t="shared" si="242"/>
        <v>34.11</v>
      </c>
      <c r="AU81" s="858">
        <f t="shared" si="242"/>
        <v>34.11</v>
      </c>
      <c r="AV81" s="858">
        <f t="shared" si="242"/>
        <v>34.11</v>
      </c>
      <c r="AW81" s="858">
        <f t="shared" si="242"/>
        <v>34.11</v>
      </c>
      <c r="AX81" s="858">
        <f t="shared" si="242"/>
        <v>34.11</v>
      </c>
      <c r="AY81" s="859">
        <f t="shared" si="242"/>
        <v>34.11</v>
      </c>
      <c r="BI81" s="743"/>
    </row>
    <row r="82" spans="1:61" ht="17.100000000000001" customHeight="1">
      <c r="A82" s="540" t="s">
        <v>297</v>
      </c>
      <c r="B82" s="732">
        <v>0</v>
      </c>
      <c r="C82" s="733">
        <v>0</v>
      </c>
      <c r="D82" s="733">
        <v>0</v>
      </c>
      <c r="E82" s="733">
        <v>0</v>
      </c>
      <c r="F82" s="733">
        <v>0</v>
      </c>
      <c r="G82" s="733">
        <v>0</v>
      </c>
      <c r="H82" s="733">
        <v>0</v>
      </c>
      <c r="I82" s="733">
        <v>0</v>
      </c>
      <c r="J82" s="733">
        <v>0</v>
      </c>
      <c r="K82" s="733">
        <v>0</v>
      </c>
      <c r="L82" s="733">
        <v>0</v>
      </c>
      <c r="M82" s="733">
        <v>0</v>
      </c>
      <c r="N82" s="733">
        <v>0</v>
      </c>
      <c r="O82" s="733">
        <v>0</v>
      </c>
      <c r="P82" s="733">
        <v>0</v>
      </c>
      <c r="Q82" s="734">
        <v>0</v>
      </c>
      <c r="R82" s="734">
        <v>0</v>
      </c>
      <c r="S82" s="734">
        <v>0</v>
      </c>
      <c r="T82" s="734">
        <v>0</v>
      </c>
      <c r="U82" s="733">
        <v>90.992000000000004</v>
      </c>
      <c r="V82" s="734">
        <v>114.97</v>
      </c>
      <c r="W82" s="733">
        <v>102.45</v>
      </c>
      <c r="X82" s="1104">
        <v>95.31</v>
      </c>
      <c r="Y82" s="741">
        <f t="shared" ref="Y82:AL82" si="252">X82</f>
        <v>95.31</v>
      </c>
      <c r="Z82" s="742">
        <f t="shared" si="252"/>
        <v>95.31</v>
      </c>
      <c r="AA82" s="741">
        <f t="shared" si="252"/>
        <v>95.31</v>
      </c>
      <c r="AB82" s="739">
        <f t="shared" si="252"/>
        <v>95.31</v>
      </c>
      <c r="AC82" s="740">
        <f t="shared" si="252"/>
        <v>95.31</v>
      </c>
      <c r="AD82" s="741">
        <f t="shared" si="252"/>
        <v>95.31</v>
      </c>
      <c r="AE82" s="742">
        <f t="shared" si="252"/>
        <v>95.31</v>
      </c>
      <c r="AF82" s="741">
        <f t="shared" si="252"/>
        <v>95.31</v>
      </c>
      <c r="AG82" s="739">
        <f t="shared" si="252"/>
        <v>95.31</v>
      </c>
      <c r="AH82" s="740">
        <f t="shared" si="252"/>
        <v>95.31</v>
      </c>
      <c r="AI82" s="741">
        <f t="shared" si="252"/>
        <v>95.31</v>
      </c>
      <c r="AJ82" s="741">
        <f t="shared" si="252"/>
        <v>95.31</v>
      </c>
      <c r="AK82" s="742">
        <f t="shared" si="252"/>
        <v>95.31</v>
      </c>
      <c r="AL82" s="739">
        <f t="shared" si="252"/>
        <v>95.31</v>
      </c>
      <c r="AM82" s="860">
        <f t="shared" si="249"/>
        <v>95.31</v>
      </c>
      <c r="AN82" s="861">
        <f t="shared" si="242"/>
        <v>95.31</v>
      </c>
      <c r="AO82" s="861">
        <f t="shared" si="242"/>
        <v>95.31</v>
      </c>
      <c r="AP82" s="861">
        <f t="shared" si="242"/>
        <v>95.31</v>
      </c>
      <c r="AQ82" s="861">
        <f t="shared" si="242"/>
        <v>95.31</v>
      </c>
      <c r="AR82" s="861">
        <f t="shared" si="242"/>
        <v>95.31</v>
      </c>
      <c r="AS82" s="861">
        <f t="shared" si="242"/>
        <v>95.31</v>
      </c>
      <c r="AT82" s="861">
        <f t="shared" si="242"/>
        <v>95.31</v>
      </c>
      <c r="AU82" s="861">
        <f t="shared" si="242"/>
        <v>95.31</v>
      </c>
      <c r="AV82" s="861">
        <f t="shared" si="242"/>
        <v>95.31</v>
      </c>
      <c r="AW82" s="861">
        <f t="shared" si="242"/>
        <v>95.31</v>
      </c>
      <c r="AX82" s="861">
        <f t="shared" si="242"/>
        <v>95.31</v>
      </c>
      <c r="AY82" s="862">
        <f t="shared" si="242"/>
        <v>95.31</v>
      </c>
      <c r="BI82" s="743"/>
    </row>
    <row r="83" spans="1:61" ht="17.100000000000001" customHeight="1">
      <c r="A83" s="30" t="s">
        <v>279</v>
      </c>
      <c r="B83" s="502">
        <v>17.21</v>
      </c>
      <c r="C83" s="503">
        <v>19.68</v>
      </c>
      <c r="D83" s="503">
        <v>18.399999999999999</v>
      </c>
      <c r="E83" s="503">
        <v>21.49</v>
      </c>
      <c r="F83" s="503">
        <v>26.19</v>
      </c>
      <c r="G83" s="503">
        <v>27.49</v>
      </c>
      <c r="H83" s="503">
        <v>27.44</v>
      </c>
      <c r="I83" s="503">
        <v>30.7</v>
      </c>
      <c r="J83" s="503">
        <v>41.11</v>
      </c>
      <c r="K83" s="503">
        <v>47.84</v>
      </c>
      <c r="L83" s="503">
        <v>53.86</v>
      </c>
      <c r="M83" s="503">
        <v>61.94</v>
      </c>
      <c r="N83" s="503">
        <v>82.66</v>
      </c>
      <c r="O83" s="503">
        <v>89.56</v>
      </c>
      <c r="P83" s="503">
        <v>99.72</v>
      </c>
      <c r="Q83" s="504">
        <v>98.334999999999994</v>
      </c>
      <c r="R83" s="504">
        <v>78.644999999999996</v>
      </c>
      <c r="S83" s="504">
        <v>93.39</v>
      </c>
      <c r="T83" s="504">
        <v>91.1</v>
      </c>
      <c r="U83" s="503">
        <v>106.12</v>
      </c>
      <c r="V83" s="504">
        <v>121.73</v>
      </c>
      <c r="W83" s="503">
        <v>103.59</v>
      </c>
      <c r="X83" s="1063">
        <v>160.68</v>
      </c>
      <c r="Y83" s="532">
        <f t="shared" ref="Y83:AL83" si="253">X83</f>
        <v>160.68</v>
      </c>
      <c r="Z83" s="535">
        <f t="shared" si="253"/>
        <v>160.68</v>
      </c>
      <c r="AA83" s="532">
        <f t="shared" si="253"/>
        <v>160.68</v>
      </c>
      <c r="AB83" s="533">
        <f t="shared" si="253"/>
        <v>160.68</v>
      </c>
      <c r="AC83" s="534">
        <f t="shared" si="253"/>
        <v>160.68</v>
      </c>
      <c r="AD83" s="532">
        <f t="shared" si="253"/>
        <v>160.68</v>
      </c>
      <c r="AE83" s="535">
        <f t="shared" si="253"/>
        <v>160.68</v>
      </c>
      <c r="AF83" s="532">
        <f t="shared" si="253"/>
        <v>160.68</v>
      </c>
      <c r="AG83" s="533">
        <f t="shared" si="253"/>
        <v>160.68</v>
      </c>
      <c r="AH83" s="534">
        <f t="shared" si="253"/>
        <v>160.68</v>
      </c>
      <c r="AI83" s="532">
        <f t="shared" si="253"/>
        <v>160.68</v>
      </c>
      <c r="AJ83" s="532">
        <f t="shared" si="253"/>
        <v>160.68</v>
      </c>
      <c r="AK83" s="535">
        <f t="shared" si="253"/>
        <v>160.68</v>
      </c>
      <c r="AL83" s="533">
        <f t="shared" si="253"/>
        <v>160.68</v>
      </c>
      <c r="AM83" s="839">
        <f t="shared" si="249"/>
        <v>160.68</v>
      </c>
      <c r="AN83" s="840">
        <f t="shared" si="242"/>
        <v>160.68</v>
      </c>
      <c r="AO83" s="840">
        <f t="shared" si="242"/>
        <v>160.68</v>
      </c>
      <c r="AP83" s="840">
        <f t="shared" si="242"/>
        <v>160.68</v>
      </c>
      <c r="AQ83" s="840">
        <f t="shared" si="242"/>
        <v>160.68</v>
      </c>
      <c r="AR83" s="840">
        <f t="shared" si="242"/>
        <v>160.68</v>
      </c>
      <c r="AS83" s="840">
        <f t="shared" si="242"/>
        <v>160.68</v>
      </c>
      <c r="AT83" s="840">
        <f t="shared" si="242"/>
        <v>160.68</v>
      </c>
      <c r="AU83" s="840">
        <f t="shared" si="242"/>
        <v>160.68</v>
      </c>
      <c r="AV83" s="840">
        <f t="shared" si="242"/>
        <v>160.68</v>
      </c>
      <c r="AW83" s="840">
        <f t="shared" si="242"/>
        <v>160.68</v>
      </c>
      <c r="AX83" s="840">
        <f t="shared" si="242"/>
        <v>160.68</v>
      </c>
      <c r="AY83" s="841">
        <f t="shared" si="242"/>
        <v>160.68</v>
      </c>
      <c r="BI83" s="743"/>
    </row>
    <row r="84" spans="1:61" ht="17.100000000000001" customHeight="1">
      <c r="A84" s="29" t="s">
        <v>280</v>
      </c>
      <c r="B84" s="502">
        <v>0</v>
      </c>
      <c r="C84" s="503">
        <v>0</v>
      </c>
      <c r="D84" s="503">
        <v>0</v>
      </c>
      <c r="E84" s="503">
        <v>5.64</v>
      </c>
      <c r="F84" s="503">
        <v>39.840000000000003</v>
      </c>
      <c r="G84" s="503">
        <v>41.76</v>
      </c>
      <c r="H84" s="503">
        <v>42</v>
      </c>
      <c r="I84" s="503">
        <v>43.08</v>
      </c>
      <c r="J84" s="503">
        <v>44</v>
      </c>
      <c r="K84" s="503">
        <v>60.8</v>
      </c>
      <c r="L84" s="503">
        <v>59.3</v>
      </c>
      <c r="M84" s="503">
        <v>38.44</v>
      </c>
      <c r="N84" s="503">
        <v>41.74</v>
      </c>
      <c r="O84" s="503">
        <v>27.28</v>
      </c>
      <c r="P84" s="503">
        <v>26.22</v>
      </c>
      <c r="Q84" s="504">
        <v>41.86</v>
      </c>
      <c r="R84" s="504">
        <v>36.04</v>
      </c>
      <c r="S84" s="504">
        <v>0</v>
      </c>
      <c r="T84" s="504">
        <v>0</v>
      </c>
      <c r="U84" s="503">
        <v>0</v>
      </c>
      <c r="V84" s="504">
        <v>0</v>
      </c>
      <c r="W84" s="503"/>
      <c r="X84" s="1063">
        <v>0</v>
      </c>
      <c r="Y84" s="625">
        <v>0</v>
      </c>
      <c r="Z84" s="628">
        <v>0</v>
      </c>
      <c r="AA84" s="625">
        <v>0</v>
      </c>
      <c r="AB84" s="626">
        <v>0</v>
      </c>
      <c r="AC84" s="627">
        <v>0</v>
      </c>
      <c r="AD84" s="625">
        <v>0</v>
      </c>
      <c r="AE84" s="628">
        <v>0</v>
      </c>
      <c r="AF84" s="625">
        <v>0</v>
      </c>
      <c r="AG84" s="626">
        <v>0</v>
      </c>
      <c r="AH84" s="627">
        <v>0</v>
      </c>
      <c r="AI84" s="625">
        <v>0</v>
      </c>
      <c r="AJ84" s="625">
        <v>0</v>
      </c>
      <c r="AK84" s="628">
        <v>0</v>
      </c>
      <c r="AL84" s="626">
        <v>0</v>
      </c>
      <c r="AM84" s="863">
        <v>0</v>
      </c>
      <c r="AN84" s="864">
        <v>0</v>
      </c>
      <c r="AO84" s="864">
        <v>0</v>
      </c>
      <c r="AP84" s="864">
        <v>0</v>
      </c>
      <c r="AQ84" s="864">
        <v>0</v>
      </c>
      <c r="AR84" s="864">
        <v>0</v>
      </c>
      <c r="AS84" s="864">
        <v>0</v>
      </c>
      <c r="AT84" s="864">
        <v>0</v>
      </c>
      <c r="AU84" s="864">
        <v>0</v>
      </c>
      <c r="AV84" s="864">
        <v>0</v>
      </c>
      <c r="AW84" s="864">
        <v>0</v>
      </c>
      <c r="AX84" s="864">
        <v>0</v>
      </c>
      <c r="AY84" s="865">
        <v>0</v>
      </c>
      <c r="BI84" s="743"/>
    </row>
    <row r="85" spans="1:61" ht="17.100000000000001" customHeight="1">
      <c r="A85" s="29" t="s">
        <v>281</v>
      </c>
      <c r="B85" s="502">
        <v>0</v>
      </c>
      <c r="C85" s="503">
        <v>0</v>
      </c>
      <c r="D85" s="503">
        <v>0</v>
      </c>
      <c r="E85" s="503">
        <v>0</v>
      </c>
      <c r="F85" s="503">
        <v>0</v>
      </c>
      <c r="G85" s="503">
        <v>2.84</v>
      </c>
      <c r="H85" s="503">
        <v>14.28</v>
      </c>
      <c r="I85" s="503">
        <v>14.4</v>
      </c>
      <c r="J85" s="503">
        <v>14.84</v>
      </c>
      <c r="K85" s="503">
        <v>23.04</v>
      </c>
      <c r="L85" s="503">
        <v>63.82</v>
      </c>
      <c r="M85" s="503">
        <v>38.44</v>
      </c>
      <c r="N85" s="503">
        <v>31.52</v>
      </c>
      <c r="O85" s="503">
        <v>0</v>
      </c>
      <c r="P85" s="503">
        <v>0</v>
      </c>
      <c r="Q85" s="504">
        <v>0</v>
      </c>
      <c r="R85" s="504">
        <v>0</v>
      </c>
      <c r="S85" s="504">
        <v>0</v>
      </c>
      <c r="T85" s="504">
        <v>0</v>
      </c>
      <c r="U85" s="503">
        <v>0</v>
      </c>
      <c r="V85" s="504">
        <v>0</v>
      </c>
      <c r="W85" s="503"/>
      <c r="X85" s="1063"/>
      <c r="Y85" s="625">
        <v>0</v>
      </c>
      <c r="Z85" s="628">
        <v>0</v>
      </c>
      <c r="AA85" s="625">
        <v>0</v>
      </c>
      <c r="AB85" s="626">
        <v>0</v>
      </c>
      <c r="AC85" s="627">
        <v>0</v>
      </c>
      <c r="AD85" s="625">
        <v>0</v>
      </c>
      <c r="AE85" s="628">
        <v>0</v>
      </c>
      <c r="AF85" s="625">
        <v>0</v>
      </c>
      <c r="AG85" s="626">
        <v>0</v>
      </c>
      <c r="AH85" s="627">
        <v>0</v>
      </c>
      <c r="AI85" s="625">
        <v>0</v>
      </c>
      <c r="AJ85" s="625">
        <v>0</v>
      </c>
      <c r="AK85" s="628">
        <v>0</v>
      </c>
      <c r="AL85" s="626">
        <v>0</v>
      </c>
      <c r="AM85" s="863">
        <v>0</v>
      </c>
      <c r="AN85" s="864">
        <v>0</v>
      </c>
      <c r="AO85" s="864">
        <v>0</v>
      </c>
      <c r="AP85" s="864">
        <v>0</v>
      </c>
      <c r="AQ85" s="864">
        <v>0</v>
      </c>
      <c r="AR85" s="864">
        <v>0</v>
      </c>
      <c r="AS85" s="864">
        <v>0</v>
      </c>
      <c r="AT85" s="864">
        <v>0</v>
      </c>
      <c r="AU85" s="864">
        <v>0</v>
      </c>
      <c r="AV85" s="864">
        <v>0</v>
      </c>
      <c r="AW85" s="864">
        <v>0</v>
      </c>
      <c r="AX85" s="864">
        <v>0</v>
      </c>
      <c r="AY85" s="865">
        <v>0</v>
      </c>
      <c r="BI85" s="743"/>
    </row>
    <row r="86" spans="1:61" ht="17.100000000000001" customHeight="1">
      <c r="A86" s="29" t="s">
        <v>282</v>
      </c>
      <c r="B86" s="502">
        <v>0</v>
      </c>
      <c r="C86" s="503">
        <v>0</v>
      </c>
      <c r="D86" s="503">
        <v>0</v>
      </c>
      <c r="E86" s="503">
        <v>0</v>
      </c>
      <c r="F86" s="503">
        <v>0</v>
      </c>
      <c r="G86" s="503">
        <v>0</v>
      </c>
      <c r="H86" s="503">
        <v>0</v>
      </c>
      <c r="I86" s="503">
        <v>0</v>
      </c>
      <c r="J86" s="503">
        <v>0</v>
      </c>
      <c r="K86" s="503">
        <v>0</v>
      </c>
      <c r="L86" s="503">
        <v>0</v>
      </c>
      <c r="M86" s="503">
        <v>0</v>
      </c>
      <c r="N86" s="503">
        <v>0</v>
      </c>
      <c r="O86" s="503">
        <v>0</v>
      </c>
      <c r="P86" s="503">
        <v>0</v>
      </c>
      <c r="Q86" s="504">
        <v>0</v>
      </c>
      <c r="R86" s="504">
        <v>0</v>
      </c>
      <c r="S86" s="504">
        <v>0</v>
      </c>
      <c r="T86" s="504"/>
      <c r="U86" s="503"/>
      <c r="V86" s="504"/>
      <c r="W86" s="503"/>
      <c r="X86" s="1063">
        <v>0</v>
      </c>
      <c r="Y86" s="532">
        <v>0</v>
      </c>
      <c r="Z86" s="535">
        <v>0</v>
      </c>
      <c r="AA86" s="532">
        <v>0</v>
      </c>
      <c r="AB86" s="533">
        <v>0</v>
      </c>
      <c r="AC86" s="534">
        <v>0</v>
      </c>
      <c r="AD86" s="532">
        <v>0</v>
      </c>
      <c r="AE86" s="535">
        <v>0</v>
      </c>
      <c r="AF86" s="532">
        <v>0</v>
      </c>
      <c r="AG86" s="533">
        <v>0</v>
      </c>
      <c r="AH86" s="534">
        <v>0</v>
      </c>
      <c r="AI86" s="532">
        <v>0</v>
      </c>
      <c r="AJ86" s="532">
        <v>0</v>
      </c>
      <c r="AK86" s="535">
        <v>0</v>
      </c>
      <c r="AL86" s="533">
        <v>0</v>
      </c>
      <c r="AM86" s="839">
        <v>0</v>
      </c>
      <c r="AN86" s="840">
        <v>0</v>
      </c>
      <c r="AO86" s="840">
        <v>0</v>
      </c>
      <c r="AP86" s="840">
        <v>0</v>
      </c>
      <c r="AQ86" s="840">
        <v>0</v>
      </c>
      <c r="AR86" s="840">
        <v>0</v>
      </c>
      <c r="AS86" s="840">
        <v>0</v>
      </c>
      <c r="AT86" s="840">
        <v>0</v>
      </c>
      <c r="AU86" s="840">
        <v>0</v>
      </c>
      <c r="AV86" s="840">
        <v>0</v>
      </c>
      <c r="AW86" s="840">
        <v>0</v>
      </c>
      <c r="AX86" s="840">
        <v>0</v>
      </c>
      <c r="AY86" s="841">
        <v>0</v>
      </c>
      <c r="BI86" s="743"/>
    </row>
    <row r="87" spans="1:61" ht="17.100000000000001" customHeight="1">
      <c r="A87" s="29" t="s">
        <v>283</v>
      </c>
      <c r="B87" s="502">
        <v>0</v>
      </c>
      <c r="C87" s="503">
        <v>0</v>
      </c>
      <c r="D87" s="503">
        <v>0</v>
      </c>
      <c r="E87" s="503">
        <v>0</v>
      </c>
      <c r="F87" s="503">
        <v>0</v>
      </c>
      <c r="G87" s="503">
        <v>0</v>
      </c>
      <c r="H87" s="503">
        <v>0</v>
      </c>
      <c r="I87" s="503">
        <v>0</v>
      </c>
      <c r="J87" s="503">
        <v>0</v>
      </c>
      <c r="K87" s="503">
        <v>0</v>
      </c>
      <c r="L87" s="503">
        <v>0</v>
      </c>
      <c r="M87" s="503">
        <v>0</v>
      </c>
      <c r="N87" s="503">
        <v>0</v>
      </c>
      <c r="O87" s="503">
        <v>0</v>
      </c>
      <c r="P87" s="503">
        <v>0</v>
      </c>
      <c r="Q87" s="504">
        <v>0</v>
      </c>
      <c r="R87" s="504">
        <v>0</v>
      </c>
      <c r="S87" s="504">
        <v>0</v>
      </c>
      <c r="T87" s="504">
        <v>0</v>
      </c>
      <c r="U87" s="503">
        <v>0</v>
      </c>
      <c r="V87" s="504">
        <v>0</v>
      </c>
      <c r="W87" s="503"/>
      <c r="X87" s="1063">
        <v>0</v>
      </c>
      <c r="Y87" s="532">
        <v>0</v>
      </c>
      <c r="Z87" s="535">
        <v>0</v>
      </c>
      <c r="AA87" s="532">
        <v>0</v>
      </c>
      <c r="AB87" s="533">
        <v>0</v>
      </c>
      <c r="AC87" s="534">
        <v>0</v>
      </c>
      <c r="AD87" s="532">
        <v>0</v>
      </c>
      <c r="AE87" s="535">
        <v>0</v>
      </c>
      <c r="AF87" s="532">
        <v>0</v>
      </c>
      <c r="AG87" s="533">
        <v>0</v>
      </c>
      <c r="AH87" s="534">
        <v>0</v>
      </c>
      <c r="AI87" s="532">
        <v>0</v>
      </c>
      <c r="AJ87" s="532">
        <v>0</v>
      </c>
      <c r="AK87" s="535">
        <v>0</v>
      </c>
      <c r="AL87" s="533">
        <v>0</v>
      </c>
      <c r="AM87" s="839">
        <v>0</v>
      </c>
      <c r="AN87" s="840">
        <v>0</v>
      </c>
      <c r="AO87" s="840">
        <v>0</v>
      </c>
      <c r="AP87" s="840">
        <v>0</v>
      </c>
      <c r="AQ87" s="840">
        <v>0</v>
      </c>
      <c r="AR87" s="840">
        <v>0</v>
      </c>
      <c r="AS87" s="840">
        <v>0</v>
      </c>
      <c r="AT87" s="840">
        <v>0</v>
      </c>
      <c r="AU87" s="840">
        <v>0</v>
      </c>
      <c r="AV87" s="840">
        <v>0</v>
      </c>
      <c r="AW87" s="840">
        <v>0</v>
      </c>
      <c r="AX87" s="840">
        <v>0</v>
      </c>
      <c r="AY87" s="841">
        <v>0</v>
      </c>
      <c r="BI87" s="743"/>
    </row>
    <row r="88" spans="1:61" ht="17.100000000000001" customHeight="1">
      <c r="A88" s="29" t="s">
        <v>284</v>
      </c>
      <c r="B88" s="502">
        <v>0</v>
      </c>
      <c r="C88" s="503">
        <v>0</v>
      </c>
      <c r="D88" s="503">
        <v>0</v>
      </c>
      <c r="E88" s="503">
        <v>0</v>
      </c>
      <c r="F88" s="503">
        <v>0</v>
      </c>
      <c r="G88" s="503">
        <v>0</v>
      </c>
      <c r="H88" s="503">
        <v>0</v>
      </c>
      <c r="I88" s="503">
        <v>0</v>
      </c>
      <c r="J88" s="503">
        <v>0</v>
      </c>
      <c r="K88" s="503">
        <v>0</v>
      </c>
      <c r="L88" s="503">
        <v>0</v>
      </c>
      <c r="M88" s="503">
        <v>0</v>
      </c>
      <c r="N88" s="503">
        <v>0</v>
      </c>
      <c r="O88" s="503">
        <v>0</v>
      </c>
      <c r="P88" s="503">
        <v>0</v>
      </c>
      <c r="Q88" s="504">
        <v>0</v>
      </c>
      <c r="R88" s="504">
        <v>0</v>
      </c>
      <c r="S88" s="504">
        <v>0</v>
      </c>
      <c r="T88" s="504">
        <v>0</v>
      </c>
      <c r="U88" s="503">
        <v>0</v>
      </c>
      <c r="V88" s="504">
        <v>0</v>
      </c>
      <c r="W88" s="503"/>
      <c r="X88" s="1063">
        <v>0</v>
      </c>
      <c r="Y88" s="532">
        <v>0</v>
      </c>
      <c r="Z88" s="535">
        <v>0</v>
      </c>
      <c r="AA88" s="532">
        <v>0</v>
      </c>
      <c r="AB88" s="533">
        <v>0</v>
      </c>
      <c r="AC88" s="534">
        <v>0</v>
      </c>
      <c r="AD88" s="532">
        <v>0</v>
      </c>
      <c r="AE88" s="535">
        <v>0</v>
      </c>
      <c r="AF88" s="532">
        <v>0</v>
      </c>
      <c r="AG88" s="533">
        <v>0</v>
      </c>
      <c r="AH88" s="534">
        <v>0</v>
      </c>
      <c r="AI88" s="532">
        <v>0</v>
      </c>
      <c r="AJ88" s="532">
        <v>0</v>
      </c>
      <c r="AK88" s="535">
        <v>0</v>
      </c>
      <c r="AL88" s="533">
        <v>0</v>
      </c>
      <c r="AM88" s="839">
        <v>0</v>
      </c>
      <c r="AN88" s="840">
        <v>0</v>
      </c>
      <c r="AO88" s="840">
        <v>0</v>
      </c>
      <c r="AP88" s="840">
        <v>0</v>
      </c>
      <c r="AQ88" s="840">
        <v>0</v>
      </c>
      <c r="AR88" s="840">
        <v>0</v>
      </c>
      <c r="AS88" s="840">
        <v>0</v>
      </c>
      <c r="AT88" s="840">
        <v>0</v>
      </c>
      <c r="AU88" s="840">
        <v>0</v>
      </c>
      <c r="AV88" s="840">
        <v>0</v>
      </c>
      <c r="AW88" s="840">
        <v>0</v>
      </c>
      <c r="AX88" s="840">
        <v>0</v>
      </c>
      <c r="AY88" s="841">
        <v>0</v>
      </c>
    </row>
    <row r="89" spans="1:61" ht="17.100000000000001" customHeight="1">
      <c r="A89" s="29" t="s">
        <v>285</v>
      </c>
      <c r="B89" s="502">
        <v>0</v>
      </c>
      <c r="C89" s="503">
        <v>0</v>
      </c>
      <c r="D89" s="503">
        <v>0</v>
      </c>
      <c r="E89" s="503">
        <v>0</v>
      </c>
      <c r="F89" s="503">
        <v>0</v>
      </c>
      <c r="G89" s="503">
        <v>0</v>
      </c>
      <c r="H89" s="503">
        <v>0</v>
      </c>
      <c r="I89" s="503">
        <v>0</v>
      </c>
      <c r="J89" s="503">
        <v>0</v>
      </c>
      <c r="K89" s="503">
        <v>0</v>
      </c>
      <c r="L89" s="503">
        <v>0</v>
      </c>
      <c r="M89" s="503">
        <v>0</v>
      </c>
      <c r="N89" s="503">
        <v>0</v>
      </c>
      <c r="O89" s="503">
        <v>0</v>
      </c>
      <c r="P89" s="503">
        <v>0</v>
      </c>
      <c r="Q89" s="504">
        <v>0</v>
      </c>
      <c r="R89" s="504">
        <v>0</v>
      </c>
      <c r="S89" s="504">
        <v>0</v>
      </c>
      <c r="T89" s="504">
        <v>0</v>
      </c>
      <c r="U89" s="503">
        <v>0</v>
      </c>
      <c r="V89" s="504">
        <v>0</v>
      </c>
      <c r="W89" s="503"/>
      <c r="X89" s="1063">
        <v>0</v>
      </c>
      <c r="Y89" s="532">
        <v>0</v>
      </c>
      <c r="Z89" s="535">
        <v>0</v>
      </c>
      <c r="AA89" s="532">
        <v>0</v>
      </c>
      <c r="AB89" s="533">
        <v>0</v>
      </c>
      <c r="AC89" s="534">
        <v>0</v>
      </c>
      <c r="AD89" s="532">
        <v>0</v>
      </c>
      <c r="AE89" s="535">
        <v>0</v>
      </c>
      <c r="AF89" s="532">
        <v>0</v>
      </c>
      <c r="AG89" s="533">
        <v>0</v>
      </c>
      <c r="AH89" s="534">
        <v>0</v>
      </c>
      <c r="AI89" s="532">
        <v>0</v>
      </c>
      <c r="AJ89" s="532">
        <v>0</v>
      </c>
      <c r="AK89" s="535">
        <v>0</v>
      </c>
      <c r="AL89" s="533">
        <v>0</v>
      </c>
      <c r="AM89" s="839">
        <v>0</v>
      </c>
      <c r="AN89" s="840">
        <v>0</v>
      </c>
      <c r="AO89" s="840">
        <v>0</v>
      </c>
      <c r="AP89" s="840">
        <v>0</v>
      </c>
      <c r="AQ89" s="840">
        <v>0</v>
      </c>
      <c r="AR89" s="840">
        <v>0</v>
      </c>
      <c r="AS89" s="840">
        <v>0</v>
      </c>
      <c r="AT89" s="840">
        <v>0</v>
      </c>
      <c r="AU89" s="840">
        <v>0</v>
      </c>
      <c r="AV89" s="840">
        <v>0</v>
      </c>
      <c r="AW89" s="840">
        <v>0</v>
      </c>
      <c r="AX89" s="840">
        <v>0</v>
      </c>
      <c r="AY89" s="841">
        <v>0</v>
      </c>
    </row>
    <row r="90" spans="1:61" ht="17.100000000000001" customHeight="1">
      <c r="A90" s="29" t="s">
        <v>286</v>
      </c>
      <c r="B90" s="502">
        <v>0</v>
      </c>
      <c r="C90" s="503">
        <v>0</v>
      </c>
      <c r="D90" s="503">
        <v>0</v>
      </c>
      <c r="E90" s="503">
        <v>0</v>
      </c>
      <c r="F90" s="503">
        <v>0</v>
      </c>
      <c r="G90" s="503">
        <v>0</v>
      </c>
      <c r="H90" s="503">
        <v>0</v>
      </c>
      <c r="I90" s="503">
        <v>0</v>
      </c>
      <c r="J90" s="503">
        <v>0</v>
      </c>
      <c r="K90" s="503">
        <v>0</v>
      </c>
      <c r="L90" s="503">
        <v>0</v>
      </c>
      <c r="M90" s="503">
        <v>0</v>
      </c>
      <c r="N90" s="503">
        <v>0</v>
      </c>
      <c r="O90" s="503">
        <v>0</v>
      </c>
      <c r="P90" s="503">
        <v>0</v>
      </c>
      <c r="Q90" s="504">
        <v>0</v>
      </c>
      <c r="R90" s="504">
        <v>0</v>
      </c>
      <c r="S90" s="504">
        <v>0</v>
      </c>
      <c r="T90" s="504">
        <v>0</v>
      </c>
      <c r="U90" s="503">
        <v>0</v>
      </c>
      <c r="V90" s="504">
        <v>0</v>
      </c>
      <c r="W90" s="503"/>
      <c r="X90" s="1064">
        <v>0</v>
      </c>
      <c r="Y90" s="547">
        <v>0</v>
      </c>
      <c r="Z90" s="550">
        <v>0</v>
      </c>
      <c r="AA90" s="547">
        <v>0</v>
      </c>
      <c r="AB90" s="548">
        <v>0</v>
      </c>
      <c r="AC90" s="549">
        <v>0</v>
      </c>
      <c r="AD90" s="547">
        <v>0</v>
      </c>
      <c r="AE90" s="550">
        <v>0</v>
      </c>
      <c r="AF90" s="547">
        <v>0</v>
      </c>
      <c r="AG90" s="548">
        <v>0</v>
      </c>
      <c r="AH90" s="549">
        <v>0</v>
      </c>
      <c r="AI90" s="547">
        <v>0</v>
      </c>
      <c r="AJ90" s="547">
        <v>0</v>
      </c>
      <c r="AK90" s="550">
        <v>0</v>
      </c>
      <c r="AL90" s="548">
        <v>0</v>
      </c>
      <c r="AM90" s="842">
        <v>0</v>
      </c>
      <c r="AN90" s="843">
        <v>0</v>
      </c>
      <c r="AO90" s="843">
        <v>0</v>
      </c>
      <c r="AP90" s="843">
        <v>0</v>
      </c>
      <c r="AQ90" s="843">
        <v>0</v>
      </c>
      <c r="AR90" s="843">
        <v>0</v>
      </c>
      <c r="AS90" s="843">
        <v>0</v>
      </c>
      <c r="AT90" s="843">
        <v>0</v>
      </c>
      <c r="AU90" s="843">
        <v>0</v>
      </c>
      <c r="AV90" s="843">
        <v>0</v>
      </c>
      <c r="AW90" s="843">
        <v>0</v>
      </c>
      <c r="AX90" s="843">
        <v>0</v>
      </c>
      <c r="AY90" s="844">
        <v>0</v>
      </c>
    </row>
    <row r="91" spans="1:61" ht="17.100000000000001" customHeight="1">
      <c r="A91" s="29" t="s">
        <v>287</v>
      </c>
      <c r="B91" s="502">
        <v>0</v>
      </c>
      <c r="C91" s="503">
        <v>0</v>
      </c>
      <c r="D91" s="503">
        <v>0</v>
      </c>
      <c r="E91" s="503">
        <v>0</v>
      </c>
      <c r="F91" s="503">
        <v>0</v>
      </c>
      <c r="G91" s="503">
        <v>0</v>
      </c>
      <c r="H91" s="503">
        <v>0</v>
      </c>
      <c r="I91" s="503">
        <v>0</v>
      </c>
      <c r="J91" s="503">
        <v>0</v>
      </c>
      <c r="K91" s="503">
        <v>0</v>
      </c>
      <c r="L91" s="503">
        <v>0</v>
      </c>
      <c r="M91" s="503">
        <v>0</v>
      </c>
      <c r="N91" s="503">
        <v>0</v>
      </c>
      <c r="O91" s="503">
        <v>0</v>
      </c>
      <c r="P91" s="503">
        <v>0</v>
      </c>
      <c r="Q91" s="504">
        <v>0</v>
      </c>
      <c r="R91" s="504">
        <v>0</v>
      </c>
      <c r="S91" s="504">
        <v>0</v>
      </c>
      <c r="T91" s="504">
        <v>0</v>
      </c>
      <c r="U91" s="503">
        <v>0</v>
      </c>
      <c r="V91" s="504">
        <v>0</v>
      </c>
      <c r="W91" s="503"/>
      <c r="X91" s="1064">
        <v>0</v>
      </c>
      <c r="Y91" s="547">
        <v>0</v>
      </c>
      <c r="Z91" s="550">
        <v>0</v>
      </c>
      <c r="AA91" s="547">
        <v>0</v>
      </c>
      <c r="AB91" s="548">
        <v>0</v>
      </c>
      <c r="AC91" s="549">
        <v>0</v>
      </c>
      <c r="AD91" s="547">
        <v>0</v>
      </c>
      <c r="AE91" s="550">
        <v>0</v>
      </c>
      <c r="AF91" s="547">
        <v>0</v>
      </c>
      <c r="AG91" s="548">
        <v>0</v>
      </c>
      <c r="AH91" s="549">
        <v>0</v>
      </c>
      <c r="AI91" s="547">
        <v>0</v>
      </c>
      <c r="AJ91" s="547">
        <v>0</v>
      </c>
      <c r="AK91" s="550">
        <v>0</v>
      </c>
      <c r="AL91" s="548">
        <v>0</v>
      </c>
      <c r="AM91" s="842">
        <v>0</v>
      </c>
      <c r="AN91" s="843">
        <v>0</v>
      </c>
      <c r="AO91" s="843">
        <v>0</v>
      </c>
      <c r="AP91" s="843">
        <v>0</v>
      </c>
      <c r="AQ91" s="843">
        <v>0</v>
      </c>
      <c r="AR91" s="843">
        <v>0</v>
      </c>
      <c r="AS91" s="843">
        <v>0</v>
      </c>
      <c r="AT91" s="843">
        <v>0</v>
      </c>
      <c r="AU91" s="843">
        <v>0</v>
      </c>
      <c r="AV91" s="843">
        <v>0</v>
      </c>
      <c r="AW91" s="843">
        <v>0</v>
      </c>
      <c r="AX91" s="843">
        <v>0</v>
      </c>
      <c r="AY91" s="844">
        <v>0</v>
      </c>
    </row>
    <row r="92" spans="1:61" ht="17.100000000000001" customHeight="1">
      <c r="A92" s="29" t="s">
        <v>288</v>
      </c>
      <c r="B92" s="502">
        <v>0</v>
      </c>
      <c r="C92" s="503">
        <v>0</v>
      </c>
      <c r="D92" s="503">
        <v>0</v>
      </c>
      <c r="E92" s="503">
        <v>0</v>
      </c>
      <c r="F92" s="503">
        <v>0</v>
      </c>
      <c r="G92" s="503">
        <v>0</v>
      </c>
      <c r="H92" s="503">
        <v>0</v>
      </c>
      <c r="I92" s="503">
        <v>0</v>
      </c>
      <c r="J92" s="503">
        <v>0</v>
      </c>
      <c r="K92" s="503">
        <v>0</v>
      </c>
      <c r="L92" s="503">
        <v>0</v>
      </c>
      <c r="M92" s="503">
        <v>0</v>
      </c>
      <c r="N92" s="503">
        <v>0</v>
      </c>
      <c r="O92" s="503">
        <v>0</v>
      </c>
      <c r="P92" s="503">
        <v>0</v>
      </c>
      <c r="Q92" s="504">
        <v>0</v>
      </c>
      <c r="R92" s="504">
        <v>0</v>
      </c>
      <c r="S92" s="504">
        <v>0</v>
      </c>
      <c r="T92" s="504">
        <v>0</v>
      </c>
      <c r="U92" s="503">
        <v>0</v>
      </c>
      <c r="V92" s="504">
        <v>0</v>
      </c>
      <c r="W92" s="503">
        <v>0</v>
      </c>
      <c r="X92" s="1064">
        <v>0</v>
      </c>
      <c r="Y92" s="547">
        <v>0</v>
      </c>
      <c r="Z92" s="550">
        <v>0</v>
      </c>
      <c r="AA92" s="547">
        <v>0</v>
      </c>
      <c r="AB92" s="548">
        <v>0</v>
      </c>
      <c r="AC92" s="549">
        <v>0</v>
      </c>
      <c r="AD92" s="547">
        <v>0</v>
      </c>
      <c r="AE92" s="550">
        <v>0</v>
      </c>
      <c r="AF92" s="547">
        <v>0</v>
      </c>
      <c r="AG92" s="548">
        <v>0</v>
      </c>
      <c r="AH92" s="549">
        <v>0</v>
      </c>
      <c r="AI92" s="547">
        <v>0</v>
      </c>
      <c r="AJ92" s="547">
        <v>0</v>
      </c>
      <c r="AK92" s="550">
        <v>0</v>
      </c>
      <c r="AL92" s="548">
        <v>0</v>
      </c>
      <c r="AM92" s="842">
        <v>0</v>
      </c>
      <c r="AN92" s="843">
        <v>0</v>
      </c>
      <c r="AO92" s="843">
        <v>0</v>
      </c>
      <c r="AP92" s="843">
        <v>0</v>
      </c>
      <c r="AQ92" s="843">
        <v>0</v>
      </c>
      <c r="AR92" s="843">
        <v>0</v>
      </c>
      <c r="AS92" s="843">
        <v>0</v>
      </c>
      <c r="AT92" s="843">
        <v>0</v>
      </c>
      <c r="AU92" s="843">
        <v>0</v>
      </c>
      <c r="AV92" s="843">
        <v>0</v>
      </c>
      <c r="AW92" s="843">
        <v>0</v>
      </c>
      <c r="AX92" s="843">
        <v>0</v>
      </c>
      <c r="AY92" s="844">
        <v>0</v>
      </c>
    </row>
    <row r="93" spans="1:61" ht="17.100000000000001" customHeight="1">
      <c r="A93" s="29" t="s">
        <v>289</v>
      </c>
      <c r="B93" s="502">
        <v>0</v>
      </c>
      <c r="C93" s="503">
        <v>0</v>
      </c>
      <c r="D93" s="503">
        <v>0</v>
      </c>
      <c r="E93" s="503">
        <v>0</v>
      </c>
      <c r="F93" s="503">
        <v>0</v>
      </c>
      <c r="G93" s="503">
        <v>0</v>
      </c>
      <c r="H93" s="503">
        <v>0</v>
      </c>
      <c r="I93" s="503">
        <v>0</v>
      </c>
      <c r="J93" s="503">
        <v>0</v>
      </c>
      <c r="K93" s="503">
        <v>0</v>
      </c>
      <c r="L93" s="503">
        <v>0</v>
      </c>
      <c r="M93" s="503">
        <v>0</v>
      </c>
      <c r="N93" s="503">
        <v>0</v>
      </c>
      <c r="O93" s="503">
        <v>0</v>
      </c>
      <c r="P93" s="503">
        <v>0</v>
      </c>
      <c r="Q93" s="504">
        <v>0</v>
      </c>
      <c r="R93" s="504">
        <v>0</v>
      </c>
      <c r="S93" s="504">
        <v>0</v>
      </c>
      <c r="T93" s="504">
        <v>0</v>
      </c>
      <c r="U93" s="503">
        <v>0</v>
      </c>
      <c r="V93" s="504">
        <v>0</v>
      </c>
      <c r="W93" s="503">
        <v>0</v>
      </c>
      <c r="X93" s="1064">
        <v>0</v>
      </c>
      <c r="Y93" s="547">
        <v>0</v>
      </c>
      <c r="Z93" s="550">
        <v>0</v>
      </c>
      <c r="AA93" s="547">
        <v>0</v>
      </c>
      <c r="AB93" s="548">
        <v>0</v>
      </c>
      <c r="AC93" s="549">
        <v>0</v>
      </c>
      <c r="AD93" s="547">
        <v>0</v>
      </c>
      <c r="AE93" s="550">
        <v>0</v>
      </c>
      <c r="AF93" s="547">
        <v>0</v>
      </c>
      <c r="AG93" s="548">
        <v>0</v>
      </c>
      <c r="AH93" s="549">
        <v>0</v>
      </c>
      <c r="AI93" s="547">
        <v>0</v>
      </c>
      <c r="AJ93" s="547">
        <v>0</v>
      </c>
      <c r="AK93" s="550">
        <v>0</v>
      </c>
      <c r="AL93" s="548">
        <v>0</v>
      </c>
      <c r="AM93" s="842">
        <v>0</v>
      </c>
      <c r="AN93" s="843">
        <v>0</v>
      </c>
      <c r="AO93" s="843">
        <v>0</v>
      </c>
      <c r="AP93" s="843">
        <v>0</v>
      </c>
      <c r="AQ93" s="843">
        <v>0</v>
      </c>
      <c r="AR93" s="843">
        <v>0</v>
      </c>
      <c r="AS93" s="843">
        <v>0</v>
      </c>
      <c r="AT93" s="843">
        <v>0</v>
      </c>
      <c r="AU93" s="843">
        <v>0</v>
      </c>
      <c r="AV93" s="843">
        <v>0</v>
      </c>
      <c r="AW93" s="843">
        <v>0</v>
      </c>
      <c r="AX93" s="843">
        <v>0</v>
      </c>
      <c r="AY93" s="844">
        <v>0</v>
      </c>
    </row>
    <row r="94" spans="1:61" ht="17.100000000000001" customHeight="1">
      <c r="A94" s="219" t="s">
        <v>290</v>
      </c>
      <c r="B94" s="551">
        <v>0</v>
      </c>
      <c r="C94" s="552">
        <v>0</v>
      </c>
      <c r="D94" s="552">
        <v>0</v>
      </c>
      <c r="E94" s="552">
        <v>0</v>
      </c>
      <c r="F94" s="552">
        <v>0</v>
      </c>
      <c r="G94" s="552">
        <v>0</v>
      </c>
      <c r="H94" s="552">
        <v>0</v>
      </c>
      <c r="I94" s="552">
        <v>0</v>
      </c>
      <c r="J94" s="552">
        <v>0</v>
      </c>
      <c r="K94" s="552">
        <v>0</v>
      </c>
      <c r="L94" s="552">
        <v>0</v>
      </c>
      <c r="M94" s="552">
        <v>0</v>
      </c>
      <c r="N94" s="552">
        <v>0</v>
      </c>
      <c r="O94" s="552">
        <v>0</v>
      </c>
      <c r="P94" s="552">
        <v>0</v>
      </c>
      <c r="Q94" s="553">
        <v>0</v>
      </c>
      <c r="R94" s="553">
        <v>0</v>
      </c>
      <c r="S94" s="553">
        <v>0</v>
      </c>
      <c r="T94" s="553">
        <v>0</v>
      </c>
      <c r="U94" s="552">
        <v>0</v>
      </c>
      <c r="V94" s="553">
        <v>0</v>
      </c>
      <c r="W94" s="552">
        <v>0</v>
      </c>
      <c r="X94" s="1065">
        <v>0</v>
      </c>
      <c r="Y94" s="554">
        <v>0</v>
      </c>
      <c r="Z94" s="557">
        <v>0</v>
      </c>
      <c r="AA94" s="554">
        <v>0</v>
      </c>
      <c r="AB94" s="555">
        <v>0</v>
      </c>
      <c r="AC94" s="556">
        <v>0</v>
      </c>
      <c r="AD94" s="554">
        <v>0</v>
      </c>
      <c r="AE94" s="557">
        <v>0</v>
      </c>
      <c r="AF94" s="554">
        <v>0</v>
      </c>
      <c r="AG94" s="555">
        <v>0</v>
      </c>
      <c r="AH94" s="556">
        <v>0</v>
      </c>
      <c r="AI94" s="554">
        <v>0</v>
      </c>
      <c r="AJ94" s="554">
        <v>0</v>
      </c>
      <c r="AK94" s="557">
        <v>0</v>
      </c>
      <c r="AL94" s="555">
        <v>0</v>
      </c>
      <c r="AM94" s="854">
        <v>0</v>
      </c>
      <c r="AN94" s="855">
        <v>0</v>
      </c>
      <c r="AO94" s="855">
        <v>0</v>
      </c>
      <c r="AP94" s="855">
        <v>0</v>
      </c>
      <c r="AQ94" s="855">
        <v>0</v>
      </c>
      <c r="AR94" s="855">
        <v>0</v>
      </c>
      <c r="AS94" s="855">
        <v>0</v>
      </c>
      <c r="AT94" s="855">
        <v>0</v>
      </c>
      <c r="AU94" s="855">
        <v>0</v>
      </c>
      <c r="AV94" s="855">
        <v>0</v>
      </c>
      <c r="AW94" s="855">
        <v>0</v>
      </c>
      <c r="AX94" s="855">
        <v>0</v>
      </c>
      <c r="AY94" s="856">
        <v>0</v>
      </c>
    </row>
    <row r="95" spans="1:61" s="33" customFormat="1" ht="17.100000000000001" customHeight="1">
      <c r="A95" s="31" t="s">
        <v>3</v>
      </c>
      <c r="B95" s="604">
        <v>307.25819999999999</v>
      </c>
      <c r="C95" s="622">
        <v>359.69100000000003</v>
      </c>
      <c r="D95" s="622">
        <v>335.62775999999997</v>
      </c>
      <c r="E95" s="622">
        <v>444.68016</v>
      </c>
      <c r="F95" s="622">
        <v>398.44623999999999</v>
      </c>
      <c r="G95" s="623">
        <v>436.23979999999995</v>
      </c>
      <c r="H95" s="622">
        <v>442.94800000000009</v>
      </c>
      <c r="I95" s="622">
        <v>504.14600000000007</v>
      </c>
      <c r="J95" s="622">
        <v>398.72199999999998</v>
      </c>
      <c r="K95" s="624">
        <v>435.09000000000003</v>
      </c>
      <c r="L95" s="623">
        <v>360.95</v>
      </c>
      <c r="M95" s="622">
        <v>407.27</v>
      </c>
      <c r="N95" s="622">
        <v>322.11399999999998</v>
      </c>
      <c r="O95" s="633">
        <v>387.33000000000004</v>
      </c>
      <c r="P95" s="633">
        <v>397.99299999999999</v>
      </c>
      <c r="Q95" s="623">
        <v>411.01532660127589</v>
      </c>
      <c r="R95" s="623">
        <v>320.84099999999995</v>
      </c>
      <c r="S95" s="623">
        <v>310.94099999999997</v>
      </c>
      <c r="T95" s="623">
        <v>219.41199999999998</v>
      </c>
      <c r="U95" s="622">
        <v>343.10500000000002</v>
      </c>
      <c r="V95" s="623">
        <v>456.91742350000004</v>
      </c>
      <c r="W95" s="824">
        <v>488.39053200000001</v>
      </c>
      <c r="X95" s="621">
        <v>311.71139912059527</v>
      </c>
      <c r="Y95" s="619">
        <v>320.0280430291117</v>
      </c>
      <c r="Z95" s="619">
        <v>322.32304942231474</v>
      </c>
      <c r="AA95" s="619">
        <v>325.95056064530013</v>
      </c>
      <c r="AB95" s="620">
        <v>321.07659209869257</v>
      </c>
      <c r="AC95" s="621">
        <v>319.87871373820371</v>
      </c>
      <c r="AD95" s="619">
        <v>323.14042895543315</v>
      </c>
      <c r="AE95" s="619">
        <v>330.14181218220313</v>
      </c>
      <c r="AF95" s="619">
        <v>333.77956866591103</v>
      </c>
      <c r="AG95" s="620">
        <v>335.75711049013563</v>
      </c>
      <c r="AH95" s="621">
        <v>331.9105163612864</v>
      </c>
      <c r="AI95" s="619">
        <v>337.74896798233362</v>
      </c>
      <c r="AJ95" s="619">
        <v>341.30533931763955</v>
      </c>
      <c r="AK95" s="619">
        <v>345.87272984297897</v>
      </c>
      <c r="AL95" s="620">
        <v>346.23224194837377</v>
      </c>
      <c r="AM95" s="621">
        <v>347.49252774373974</v>
      </c>
      <c r="AN95" s="619">
        <v>348.77069326203082</v>
      </c>
      <c r="AO95" s="619">
        <v>350.06653742211734</v>
      </c>
      <c r="AP95" s="619">
        <v>351.3804235531706</v>
      </c>
      <c r="AQ95" s="619">
        <v>352.71272004798544</v>
      </c>
      <c r="AR95" s="619">
        <v>354.06352072541165</v>
      </c>
      <c r="AS95" s="619">
        <v>355.43292461004671</v>
      </c>
      <c r="AT95" s="619">
        <v>356.82187512920393</v>
      </c>
      <c r="AU95" s="619">
        <v>358.22992252136311</v>
      </c>
      <c r="AV95" s="619">
        <v>359.65746157586949</v>
      </c>
      <c r="AW95" s="619">
        <v>361.10517229228304</v>
      </c>
      <c r="AX95" s="619">
        <v>362.57290112450369</v>
      </c>
      <c r="AY95" s="620">
        <v>364.06105959921518</v>
      </c>
    </row>
    <row r="96" spans="1:61" s="33" customFormat="1" ht="17.100000000000001" customHeight="1">
      <c r="A96" s="34" t="s">
        <v>4</v>
      </c>
      <c r="B96" s="558"/>
      <c r="C96" s="563">
        <f t="shared" ref="C96" si="254">IF(C95*B95=0,0,(C95-B95)/B95)</f>
        <v>0.17064735782478724</v>
      </c>
      <c r="D96" s="563">
        <f t="shared" ref="D96" si="255">IF(D95*C95=0,0,(D95-C95)/C95)</f>
        <v>-6.689975562357707E-2</v>
      </c>
      <c r="E96" s="563">
        <f t="shared" ref="E96" si="256">IF(E95*D95=0,0,(E95-D95)/D95)</f>
        <v>0.32492067998189433</v>
      </c>
      <c r="F96" s="563">
        <f t="shared" ref="F96" si="257">IF(F95*E95=0,0,(F95-E95)/E95)</f>
        <v>-0.10397117784611756</v>
      </c>
      <c r="G96" s="564">
        <f t="shared" ref="G96" si="258">IF(G95*F95=0,0,(G95-F95)/F95)</f>
        <v>9.4852344446768919E-2</v>
      </c>
      <c r="H96" s="563">
        <f t="shared" ref="H96" si="259">IF(H95*G95=0,0,(H95-G95)/G95)</f>
        <v>1.5377322289255011E-2</v>
      </c>
      <c r="I96" s="62">
        <f t="shared" ref="I96" si="260">IF(I95*H95=0,0,(I95-H95)/H95)</f>
        <v>0.13816068703324086</v>
      </c>
      <c r="J96" s="62">
        <f t="shared" ref="J96" si="261">IF(J95*I95=0,0,(J95-I95)/I95)</f>
        <v>-0.2091140264923258</v>
      </c>
      <c r="K96" s="63">
        <f t="shared" ref="K96" si="262">IF(K95*J95=0,0,(K95-J95)/J95)</f>
        <v>9.1211420488460773E-2</v>
      </c>
      <c r="L96" s="64">
        <f t="shared" ref="L96" si="263">IF(L95*K95=0,0,(L95-K95)/K95)</f>
        <v>-0.17040152612103251</v>
      </c>
      <c r="M96" s="62">
        <f t="shared" ref="M96" si="264">IF(M95*L95=0,0,(M95-L95)/L95)</f>
        <v>0.1283280232719213</v>
      </c>
      <c r="N96" s="201">
        <f t="shared" ref="N96" si="265">IF(N95*M95=0,0,(N95-M95)/M95)</f>
        <v>-0.20908979301200681</v>
      </c>
      <c r="O96" s="202">
        <f t="shared" ref="O96" si="266">IF(O95*N95=0,0,(O95-N95)/N95)</f>
        <v>0.2024624822267895</v>
      </c>
      <c r="P96" s="202">
        <f t="shared" ref="P96" si="267">IF(P95*O95=0,0,(P95-O95)/O95)</f>
        <v>2.7529496811504281E-2</v>
      </c>
      <c r="Q96" s="384">
        <f t="shared" ref="Q96" si="268">IF(Q95*P95=0,0,(Q95-P95)/P95)</f>
        <v>3.2719989048239272E-2</v>
      </c>
      <c r="R96" s="384">
        <f t="shared" ref="R96" si="269">IF(R95*Q95=0,0,(R95-Q95)/Q95)</f>
        <v>-0.21939407307979453</v>
      </c>
      <c r="S96" s="384">
        <f t="shared" ref="S96" si="270">IF(S95*R95=0,0,(S95-R95)/R95)</f>
        <v>-3.0856405509270882E-2</v>
      </c>
      <c r="T96" s="384">
        <f t="shared" ref="T96" si="271">IF(T95*S95=0,0,(T95-S95)/S95)</f>
        <v>-0.29436130970184055</v>
      </c>
      <c r="U96" s="202">
        <f t="shared" ref="U96:W98" si="272">IF(U95*T95=0,0,(U95-T95)/T95)</f>
        <v>0.5637476528175307</v>
      </c>
      <c r="V96" s="384">
        <f t="shared" si="272"/>
        <v>0.33171310094577466</v>
      </c>
      <c r="W96" s="202">
        <f t="shared" si="272"/>
        <v>6.8881392744700107E-2</v>
      </c>
      <c r="X96" s="567">
        <f t="shared" ref="X96" si="273">IF(X95*W95=0,0,(X95-W95)/W95)</f>
        <v>-0.36175789926944107</v>
      </c>
      <c r="Y96" s="565">
        <f t="shared" ref="Y96" si="274">IF(Y95*X95=0,0,(Y95-X95)/X95)</f>
        <v>2.668058958376069E-2</v>
      </c>
      <c r="Z96" s="568">
        <f t="shared" ref="Z96" si="275">IF(Z95*Y95=0,0,(Z95-Y95)/Y95)</f>
        <v>7.1712665286469005E-3</v>
      </c>
      <c r="AA96" s="565">
        <f t="shared" ref="AA96" si="276">IF(AA95*Z95=0,0,(AA95-Z95)/Z95)</f>
        <v>1.1254271853926728E-2</v>
      </c>
      <c r="AB96" s="566">
        <f t="shared" ref="AB96" si="277">IF(AB95*AA95=0,0,(AB95-AA95)/AA95)</f>
        <v>-1.4953091465645357E-2</v>
      </c>
      <c r="AC96" s="567">
        <f t="shared" ref="AC96" si="278">IF(AC95*AB95=0,0,(AC95-AB95)/AB95)</f>
        <v>-3.7308180975106826E-3</v>
      </c>
      <c r="AD96" s="565">
        <f t="shared" ref="AD96" si="279">IF(AD95*AC95=0,0,(AD95-AC95)/AC95)</f>
        <v>1.0196724812076435E-2</v>
      </c>
      <c r="AE96" s="565">
        <f t="shared" ref="AE96" si="280">IF(AE95*AD95=0,0,(AE95-AD95)/AD95)</f>
        <v>2.1666689152460061E-2</v>
      </c>
      <c r="AF96" s="565">
        <f t="shared" ref="AF96" si="281">IF(AF95*AE95=0,0,(AF95-AE95)/AE95)</f>
        <v>1.1018769357515518E-2</v>
      </c>
      <c r="AG96" s="566">
        <f t="shared" ref="AG96" si="282">IF(AG95*AF95=0,0,(AG95-AF95)/AF95)</f>
        <v>5.9246940492153873E-3</v>
      </c>
      <c r="AH96" s="567">
        <f t="shared" ref="AH96" si="283">IF(AH95*AG95=0,0,(AH95-AG95)/AG95)</f>
        <v>-1.1456478533645958E-2</v>
      </c>
      <c r="AI96" s="565">
        <f t="shared" ref="AI96" si="284">IF(AI95*AH95=0,0,(AI95-AH95)/AH95)</f>
        <v>1.759043878770036E-2</v>
      </c>
      <c r="AJ96" s="565">
        <f t="shared" ref="AJ96" si="285">IF(AJ95*AI95=0,0,(AJ95-AI95)/AI95)</f>
        <v>1.0529629021670159E-2</v>
      </c>
      <c r="AK96" s="565">
        <f t="shared" ref="AK96" si="286">IF(AK95*AJ95=0,0,(AK95-AJ95)/AJ95)</f>
        <v>1.3382124447484038E-2</v>
      </c>
      <c r="AL96" s="566">
        <f t="shared" ref="AL96:AQ96" si="287">IF(AL95*AK95=0,0,(AL95-AK95)/AK95)</f>
        <v>1.0394346659189126E-3</v>
      </c>
      <c r="AM96" s="567">
        <f t="shared" si="287"/>
        <v>3.6400012554402522E-3</v>
      </c>
      <c r="AN96" s="565">
        <f t="shared" si="287"/>
        <v>3.6782532464515768E-3</v>
      </c>
      <c r="AO96" s="565">
        <f t="shared" si="287"/>
        <v>3.7154617206123786E-3</v>
      </c>
      <c r="AP96" s="565">
        <f t="shared" si="287"/>
        <v>3.7532468562368063E-3</v>
      </c>
      <c r="AQ96" s="565">
        <f t="shared" si="287"/>
        <v>3.7916070603553104E-3</v>
      </c>
      <c r="AR96" s="565">
        <f t="shared" ref="AR96" si="288">IF(AR95*AQ95=0,0,(AR95-AQ95)/AQ95)</f>
        <v>3.8297475555813098E-3</v>
      </c>
      <c r="AS96" s="565">
        <f t="shared" ref="AS96" si="289">IF(AS95*AR95=0,0,(AS95-AR95)/AR95)</f>
        <v>3.8676785505307159E-3</v>
      </c>
      <c r="AT96" s="565">
        <f t="shared" ref="AT96" si="290">IF(AT95*AS95=0,0,(AT95-AS95)/AS95)</f>
        <v>3.9077711235701307E-3</v>
      </c>
      <c r="AU96" s="565">
        <f t="shared" ref="AU96" si="291">IF(AU95*AT95=0,0,(AU95-AT95)/AT95)</f>
        <v>3.9460792353308693E-3</v>
      </c>
      <c r="AV96" s="565">
        <f t="shared" ref="AV96" si="292">IF(AV95*AU95=0,0,(AV95-AU95)/AU95)</f>
        <v>3.9849799381883053E-3</v>
      </c>
      <c r="AW96" s="565">
        <f t="shared" ref="AW96" si="293">IF(AW95*AV95=0,0,(AW95-AV95)/AV95)</f>
        <v>4.0252486631871523E-3</v>
      </c>
      <c r="AX96" s="565">
        <f t="shared" ref="AX96" si="294">IF(AX95*AW95=0,0,(AX95-AW95)/AW95)</f>
        <v>4.0645466884441234E-3</v>
      </c>
      <c r="AY96" s="566">
        <f t="shared" ref="AY96" si="295">IF(AY95*AX95=0,0,(AY95-AX95)/AX95)</f>
        <v>4.104439328190386E-3</v>
      </c>
    </row>
    <row r="97" spans="1:51" s="33" customFormat="1" ht="17.100000000000001" customHeight="1">
      <c r="A97" s="38" t="s">
        <v>5</v>
      </c>
      <c r="B97" s="604">
        <v>12.92</v>
      </c>
      <c r="C97" s="622">
        <v>32.722000000000001</v>
      </c>
      <c r="D97" s="622">
        <v>26.624000000000002</v>
      </c>
      <c r="E97" s="622">
        <v>98.442000000000007</v>
      </c>
      <c r="F97" s="622">
        <v>138.36000000000001</v>
      </c>
      <c r="G97" s="623">
        <v>213.8</v>
      </c>
      <c r="H97" s="622">
        <v>214.63000000000002</v>
      </c>
      <c r="I97" s="622">
        <v>210.08</v>
      </c>
      <c r="J97" s="622">
        <v>307.61</v>
      </c>
      <c r="K97" s="624">
        <v>361.7</v>
      </c>
      <c r="L97" s="623">
        <v>582.80000000000007</v>
      </c>
      <c r="M97" s="622">
        <v>485.56</v>
      </c>
      <c r="N97" s="622">
        <v>524.4</v>
      </c>
      <c r="O97" s="633">
        <v>723.8599999999999</v>
      </c>
      <c r="P97" s="633">
        <v>761.85</v>
      </c>
      <c r="Q97" s="634">
        <v>503.65999999999997</v>
      </c>
      <c r="R97" s="634">
        <v>383.26</v>
      </c>
      <c r="S97" s="634">
        <v>399.64999999999986</v>
      </c>
      <c r="T97" s="634">
        <v>823.44</v>
      </c>
      <c r="U97" s="824">
        <v>821.70799999999997</v>
      </c>
      <c r="V97" s="634">
        <v>788.32999999999993</v>
      </c>
      <c r="W97" s="824">
        <v>690.17</v>
      </c>
      <c r="X97" s="1127">
        <v>882.56</v>
      </c>
      <c r="Y97" s="617">
        <f>X97</f>
        <v>882.56</v>
      </c>
      <c r="Z97" s="617">
        <f t="shared" ref="Z97:AY97" si="296">Y97</f>
        <v>882.56</v>
      </c>
      <c r="AA97" s="617">
        <f t="shared" si="296"/>
        <v>882.56</v>
      </c>
      <c r="AB97" s="618">
        <f t="shared" si="296"/>
        <v>882.56</v>
      </c>
      <c r="AC97" s="616">
        <f t="shared" si="296"/>
        <v>882.56</v>
      </c>
      <c r="AD97" s="617">
        <f t="shared" si="296"/>
        <v>882.56</v>
      </c>
      <c r="AE97" s="617">
        <f t="shared" si="296"/>
        <v>882.56</v>
      </c>
      <c r="AF97" s="617">
        <f t="shared" si="296"/>
        <v>882.56</v>
      </c>
      <c r="AG97" s="618">
        <f t="shared" si="296"/>
        <v>882.56</v>
      </c>
      <c r="AH97" s="616">
        <f t="shared" si="296"/>
        <v>882.56</v>
      </c>
      <c r="AI97" s="617">
        <f t="shared" si="296"/>
        <v>882.56</v>
      </c>
      <c r="AJ97" s="617">
        <f t="shared" si="296"/>
        <v>882.56</v>
      </c>
      <c r="AK97" s="617">
        <f t="shared" si="296"/>
        <v>882.56</v>
      </c>
      <c r="AL97" s="618">
        <f t="shared" si="296"/>
        <v>882.56</v>
      </c>
      <c r="AM97" s="616">
        <f t="shared" si="296"/>
        <v>882.56</v>
      </c>
      <c r="AN97" s="617">
        <f t="shared" si="296"/>
        <v>882.56</v>
      </c>
      <c r="AO97" s="617">
        <f t="shared" si="296"/>
        <v>882.56</v>
      </c>
      <c r="AP97" s="617">
        <f t="shared" si="296"/>
        <v>882.56</v>
      </c>
      <c r="AQ97" s="617">
        <f t="shared" si="296"/>
        <v>882.56</v>
      </c>
      <c r="AR97" s="617">
        <f t="shared" si="296"/>
        <v>882.56</v>
      </c>
      <c r="AS97" s="617">
        <f t="shared" si="296"/>
        <v>882.56</v>
      </c>
      <c r="AT97" s="617">
        <f t="shared" si="296"/>
        <v>882.56</v>
      </c>
      <c r="AU97" s="617">
        <f t="shared" si="296"/>
        <v>882.56</v>
      </c>
      <c r="AV97" s="617">
        <f t="shared" si="296"/>
        <v>882.56</v>
      </c>
      <c r="AW97" s="617">
        <f t="shared" si="296"/>
        <v>882.56</v>
      </c>
      <c r="AX97" s="617">
        <f t="shared" si="296"/>
        <v>882.56</v>
      </c>
      <c r="AY97" s="618">
        <f t="shared" si="296"/>
        <v>882.56</v>
      </c>
    </row>
    <row r="98" spans="1:51" s="33" customFormat="1" ht="17.100000000000001" customHeight="1">
      <c r="A98" s="41" t="s">
        <v>4</v>
      </c>
      <c r="B98" s="558"/>
      <c r="C98" s="563">
        <f t="shared" ref="C98" si="297">IF(C97*B97=0,0,(C97-B97)/B97)</f>
        <v>1.5326625386996904</v>
      </c>
      <c r="D98" s="563">
        <f t="shared" ref="D98" si="298">IF(D97*C97=0,0,(D97-C97)/C97)</f>
        <v>-0.18635780209033673</v>
      </c>
      <c r="E98" s="563">
        <f t="shared" ref="E98" si="299">IF(E97*D97=0,0,(E97-D97)/D97)</f>
        <v>2.6974909855769234</v>
      </c>
      <c r="F98" s="563">
        <f t="shared" ref="F98" si="300">IF(F97*E97=0,0,(F97-E97)/E97)</f>
        <v>0.40549765344060468</v>
      </c>
      <c r="G98" s="564">
        <f t="shared" ref="G98" si="301">IF(G97*F97=0,0,(G97-F97)/F97)</f>
        <v>0.5452442902572997</v>
      </c>
      <c r="H98" s="563">
        <f t="shared" ref="H98" si="302">IF(H97*G97=0,0,(H97-G97)/G97)</f>
        <v>3.8821328344247541E-3</v>
      </c>
      <c r="I98" s="62">
        <f t="shared" ref="I98" si="303">IF(I97*H97=0,0,(I97-H97)/H97)</f>
        <v>-2.1199273167777154E-2</v>
      </c>
      <c r="J98" s="62">
        <f t="shared" ref="J98" si="304">IF(J97*I97=0,0,(J97-I97)/I97)</f>
        <v>0.46425171363290174</v>
      </c>
      <c r="K98" s="63">
        <f t="shared" ref="K98" si="305">IF(K97*J97=0,0,(K97-J97)/J97)</f>
        <v>0.17583953707616778</v>
      </c>
      <c r="L98" s="64">
        <f t="shared" ref="L98" si="306">IF(L97*K97=0,0,(L97-K97)/K97)</f>
        <v>0.61128006635333176</v>
      </c>
      <c r="M98" s="62">
        <f t="shared" ref="M98" si="307">IF(M97*L97=0,0,(M97-L97)/L97)</f>
        <v>-0.16684969114619089</v>
      </c>
      <c r="N98" s="201">
        <f t="shared" ref="N98" si="308">IF(N97*M97=0,0,(N97-M97)/M97)</f>
        <v>7.9990114506960988E-2</v>
      </c>
      <c r="O98" s="202">
        <f t="shared" ref="O98" si="309">IF(O97*N97=0,0,(O97-N97)/N97)</f>
        <v>0.38035850495804718</v>
      </c>
      <c r="P98" s="202">
        <f t="shared" ref="P98" si="310">IF(P97*O97=0,0,(P97-O97)/O97)</f>
        <v>5.2482524245019931E-2</v>
      </c>
      <c r="Q98" s="384">
        <f t="shared" ref="Q98" si="311">IF(Q97*P97=0,0,(Q97-P97)/P97)</f>
        <v>-0.33889873334645931</v>
      </c>
      <c r="R98" s="384">
        <f t="shared" ref="R98" si="312">IF(R97*Q97=0,0,(R97-Q97)/Q97)</f>
        <v>-0.23905015288091169</v>
      </c>
      <c r="S98" s="384">
        <f t="shared" ref="S98" si="313">IF(S97*R97=0,0,(S97-R97)/R97)</f>
        <v>4.2764702812711664E-2</v>
      </c>
      <c r="T98" s="384">
        <f t="shared" ref="T98" si="314">IF(T97*S97=0,0,(T97-S97)/S97)</f>
        <v>1.0604028524959348</v>
      </c>
      <c r="U98" s="202">
        <f t="shared" ref="U98:V98" si="315">IF(U97*T97=0,0,(U97-T97)/T97)</f>
        <v>-2.1033712231614743E-3</v>
      </c>
      <c r="V98" s="384">
        <f t="shared" si="315"/>
        <v>-4.062026900066696E-2</v>
      </c>
      <c r="W98" s="202">
        <f t="shared" si="272"/>
        <v>-0.12451638273311935</v>
      </c>
      <c r="X98" s="567">
        <f t="shared" ref="X98" si="316">IF(X97*W97=0,0,(X97-W97)/W97)</f>
        <v>0.27875740759523016</v>
      </c>
      <c r="Y98" s="565">
        <f t="shared" ref="Y98" si="317">IF(Y97*X97=0,0,(Y97-X97)/X97)</f>
        <v>0</v>
      </c>
      <c r="Z98" s="568">
        <f t="shared" ref="Z98" si="318">IF(Z97*Y97=0,0,(Z97-Y97)/Y97)</f>
        <v>0</v>
      </c>
      <c r="AA98" s="565">
        <f t="shared" ref="AA98" si="319">IF(AA97*Z97=0,0,(AA97-Z97)/Z97)</f>
        <v>0</v>
      </c>
      <c r="AB98" s="566">
        <f t="shared" ref="AB98" si="320">IF(AB97*AA97=0,0,(AB97-AA97)/AA97)</f>
        <v>0</v>
      </c>
      <c r="AC98" s="567">
        <f t="shared" ref="AC98" si="321">IF(AC97*AB97=0,0,(AC97-AB97)/AB97)</f>
        <v>0</v>
      </c>
      <c r="AD98" s="565">
        <f t="shared" ref="AD98" si="322">IF(AD97*AC97=0,0,(AD97-AC97)/AC97)</f>
        <v>0</v>
      </c>
      <c r="AE98" s="565">
        <f t="shared" ref="AE98" si="323">IF(AE97*AD97=0,0,(AE97-AD97)/AD97)</f>
        <v>0</v>
      </c>
      <c r="AF98" s="565">
        <f t="shared" ref="AF98" si="324">IF(AF97*AE97=0,0,(AF97-AE97)/AE97)</f>
        <v>0</v>
      </c>
      <c r="AG98" s="566">
        <f t="shared" ref="AG98" si="325">IF(AG97*AF97=0,0,(AG97-AF97)/AF97)</f>
        <v>0</v>
      </c>
      <c r="AH98" s="567">
        <f t="shared" ref="AH98" si="326">IF(AH97*AG97=0,0,(AH97-AG97)/AG97)</f>
        <v>0</v>
      </c>
      <c r="AI98" s="565">
        <f t="shared" ref="AI98" si="327">IF(AI97*AH97=0,0,(AI97-AH97)/AH97)</f>
        <v>0</v>
      </c>
      <c r="AJ98" s="565">
        <f t="shared" ref="AJ98" si="328">IF(AJ97*AI97=0,0,(AJ97-AI97)/AI97)</f>
        <v>0</v>
      </c>
      <c r="AK98" s="565">
        <f t="shared" ref="AK98" si="329">IF(AK97*AJ97=0,0,(AK97-AJ97)/AJ97)</f>
        <v>0</v>
      </c>
      <c r="AL98" s="566">
        <f t="shared" ref="AL98:AQ98" si="330">IF(AL97*AK97=0,0,(AL97-AK97)/AK97)</f>
        <v>0</v>
      </c>
      <c r="AM98" s="567">
        <f t="shared" si="330"/>
        <v>0</v>
      </c>
      <c r="AN98" s="565">
        <f t="shared" si="330"/>
        <v>0</v>
      </c>
      <c r="AO98" s="565">
        <f t="shared" si="330"/>
        <v>0</v>
      </c>
      <c r="AP98" s="565">
        <f t="shared" si="330"/>
        <v>0</v>
      </c>
      <c r="AQ98" s="565">
        <f t="shared" si="330"/>
        <v>0</v>
      </c>
      <c r="AR98" s="565">
        <f t="shared" ref="AR98" si="331">IF(AR97*AQ97=0,0,(AR97-AQ97)/AQ97)</f>
        <v>0</v>
      </c>
      <c r="AS98" s="565">
        <f t="shared" ref="AS98" si="332">IF(AS97*AR97=0,0,(AS97-AR97)/AR97)</f>
        <v>0</v>
      </c>
      <c r="AT98" s="565">
        <f t="shared" ref="AT98" si="333">IF(AT97*AS97=0,0,(AT97-AS97)/AS97)</f>
        <v>0</v>
      </c>
      <c r="AU98" s="565">
        <f t="shared" ref="AU98" si="334">IF(AU97*AT97=0,0,(AU97-AT97)/AT97)</f>
        <v>0</v>
      </c>
      <c r="AV98" s="565">
        <f t="shared" ref="AV98" si="335">IF(AV97*AU97=0,0,(AV97-AU97)/AU97)</f>
        <v>0</v>
      </c>
      <c r="AW98" s="565">
        <f t="shared" ref="AW98" si="336">IF(AW97*AV97=0,0,(AW97-AV97)/AV97)</f>
        <v>0</v>
      </c>
      <c r="AX98" s="565">
        <f t="shared" ref="AX98" si="337">IF(AX97*AW97=0,0,(AX97-AW97)/AW97)</f>
        <v>0</v>
      </c>
      <c r="AY98" s="566">
        <f t="shared" ref="AY98" si="338">IF(AY97*AX97=0,0,(AY97-AX97)/AX97)</f>
        <v>0</v>
      </c>
    </row>
    <row r="99" spans="1:51" s="33" customFormat="1" ht="17.100000000000001" customHeight="1">
      <c r="A99" s="42" t="s">
        <v>6</v>
      </c>
      <c r="B99" s="615">
        <v>327.29600000000005</v>
      </c>
      <c r="C99" s="613">
        <v>395.94724000000002</v>
      </c>
      <c r="D99" s="613">
        <v>366.33727999999991</v>
      </c>
      <c r="E99" s="613">
        <v>487.87963999999994</v>
      </c>
      <c r="F99" s="613">
        <v>451.28824000000009</v>
      </c>
      <c r="G99" s="635">
        <v>515.20591999999999</v>
      </c>
      <c r="H99" s="613">
        <v>561.76</v>
      </c>
      <c r="I99" s="613">
        <v>608.46400000000006</v>
      </c>
      <c r="J99" s="613">
        <v>641.65199999999993</v>
      </c>
      <c r="K99" s="636">
        <v>692.93</v>
      </c>
      <c r="L99" s="635">
        <v>842.18799999999999</v>
      </c>
      <c r="M99" s="613">
        <v>684.7</v>
      </c>
      <c r="N99" s="613">
        <v>786.43999999999994</v>
      </c>
      <c r="O99" s="637">
        <v>986.3</v>
      </c>
      <c r="P99" s="637">
        <v>975.22499999999957</v>
      </c>
      <c r="Q99" s="635">
        <v>741.08500000000026</v>
      </c>
      <c r="R99" s="635">
        <v>626.68499999999995</v>
      </c>
      <c r="S99" s="635">
        <v>605.28800000000012</v>
      </c>
      <c r="T99" s="635">
        <v>1042.8520000000001</v>
      </c>
      <c r="U99" s="613">
        <v>1073.7619999999999</v>
      </c>
      <c r="V99" s="635">
        <v>958.19200000000001</v>
      </c>
      <c r="W99" s="613">
        <v>922.61691350000001</v>
      </c>
      <c r="X99" s="615">
        <v>1073.096</v>
      </c>
      <c r="Y99" s="613">
        <v>722.23128000372424</v>
      </c>
      <c r="Z99" s="613">
        <v>730.368313336695</v>
      </c>
      <c r="AA99" s="613">
        <v>733.50651664124234</v>
      </c>
      <c r="AB99" s="614">
        <v>735.28952893266319</v>
      </c>
      <c r="AC99" s="615">
        <v>738.10216791424114</v>
      </c>
      <c r="AD99" s="613">
        <v>741.99828011660748</v>
      </c>
      <c r="AE99" s="613">
        <v>747.22029560213025</v>
      </c>
      <c r="AF99" s="613">
        <v>752.39323268093574</v>
      </c>
      <c r="AG99" s="614">
        <v>755.23914761400783</v>
      </c>
      <c r="AH99" s="615">
        <v>756.86269790192773</v>
      </c>
      <c r="AI99" s="613">
        <v>759.29080422727418</v>
      </c>
      <c r="AJ99" s="613">
        <v>760.78221727168398</v>
      </c>
      <c r="AK99" s="613">
        <v>762.52833887411657</v>
      </c>
      <c r="AL99" s="614">
        <v>764.20494098693007</v>
      </c>
      <c r="AM99" s="615">
        <v>766.00586234476123</v>
      </c>
      <c r="AN99" s="613">
        <v>767.83125772227424</v>
      </c>
      <c r="AO99" s="613">
        <v>769.68236024632097</v>
      </c>
      <c r="AP99" s="613">
        <v>771.55929650350527</v>
      </c>
      <c r="AQ99" s="613">
        <v>773.46219484463586</v>
      </c>
      <c r="AR99" s="613">
        <v>775.39173954941373</v>
      </c>
      <c r="AS99" s="613">
        <v>777.34861671126203</v>
      </c>
      <c r="AT99" s="613">
        <v>779.33185184229831</v>
      </c>
      <c r="AU99" s="613">
        <v>781.34324301977563</v>
      </c>
      <c r="AV99" s="613">
        <v>783.38292779125823</v>
      </c>
      <c r="AW99" s="613">
        <v>785.45049148117323</v>
      </c>
      <c r="AX99" s="613">
        <v>787.54718377793279</v>
      </c>
      <c r="AY99" s="614">
        <v>789.67314806051525</v>
      </c>
    </row>
    <row r="100" spans="1:51" s="33" customFormat="1" ht="17.100000000000001" customHeight="1">
      <c r="A100" s="43" t="s">
        <v>4</v>
      </c>
      <c r="B100" s="605"/>
      <c r="C100" s="606">
        <f t="shared" ref="C100" si="339">IF(C99*B99=0,0,(C99-B99)/B99)</f>
        <v>0.20975276202581139</v>
      </c>
      <c r="D100" s="606">
        <f t="shared" ref="D100" si="340">IF(D99*C99=0,0,(D99-C99)/C99)</f>
        <v>-7.4782589720792381E-2</v>
      </c>
      <c r="E100" s="606">
        <f t="shared" ref="E100" si="341">IF(E99*D99=0,0,(E99-D99)/D99)</f>
        <v>0.3317772081509151</v>
      </c>
      <c r="F100" s="606">
        <f t="shared" ref="F100" si="342">IF(F99*E99=0,0,(F99-E99)/E99)</f>
        <v>-7.5000875215862364E-2</v>
      </c>
      <c r="G100" s="607">
        <f t="shared" ref="G100" si="343">IF(G99*F99=0,0,(G99-F99)/F99)</f>
        <v>0.14163382586703321</v>
      </c>
      <c r="H100" s="606">
        <f t="shared" ref="H100" si="344">IF(H99*G99=0,0,(H99-G99)/G99)</f>
        <v>9.0360141824457299E-2</v>
      </c>
      <c r="I100" s="606">
        <f t="shared" ref="I100" si="345">IF(I99*H99=0,0,(I99-H99)/H99)</f>
        <v>8.3138706921105213E-2</v>
      </c>
      <c r="J100" s="606">
        <f t="shared" ref="J100" si="346">IF(J99*I99=0,0,(J99-I99)/I99)</f>
        <v>5.4543900707354702E-2</v>
      </c>
      <c r="K100" s="608">
        <f t="shared" ref="K100" si="347">IF(K99*J99=0,0,(K99-J99)/J99)</f>
        <v>7.9915592875889147E-2</v>
      </c>
      <c r="L100" s="607">
        <f t="shared" ref="L100" si="348">IF(L99*K99=0,0,(L99-K99)/K99)</f>
        <v>0.21540126708325524</v>
      </c>
      <c r="M100" s="606">
        <f t="shared" ref="M100" si="349">IF(M99*L99=0,0,(M99-L99)/L99)</f>
        <v>-0.18699862738485937</v>
      </c>
      <c r="N100" s="608">
        <f t="shared" ref="N100" si="350">IF(N99*M99=0,0,(N99-M99)/M99)</f>
        <v>0.14859062363078704</v>
      </c>
      <c r="O100" s="606">
        <f t="shared" ref="O100" si="351">IF(O99*N99=0,0,(O99-N99)/N99)</f>
        <v>0.25413254666598856</v>
      </c>
      <c r="P100" s="606">
        <f t="shared" ref="P100" si="352">IF(P99*O99=0,0,(P99-O99)/O99)</f>
        <v>-1.1228835040049059E-2</v>
      </c>
      <c r="Q100" s="607">
        <f t="shared" ref="Q100" si="353">IF(Q99*P99=0,0,(Q99-P99)/P99)</f>
        <v>-0.24008818477787117</v>
      </c>
      <c r="R100" s="607">
        <f t="shared" ref="R100" si="354">IF(R99*Q99=0,0,(R99-Q99)/Q99)</f>
        <v>-0.15436825735239584</v>
      </c>
      <c r="S100" s="607">
        <f t="shared" ref="S100" si="355">IF(S99*R99=0,0,(S99-R99)/R99)</f>
        <v>-3.4143150067417957E-2</v>
      </c>
      <c r="T100" s="607">
        <f t="shared" ref="T100" si="356">IF(T99*S99=0,0,(T99-S99)/S99)</f>
        <v>0.72290215566804539</v>
      </c>
      <c r="U100" s="606">
        <f t="shared" ref="U100:W100" si="357">IF(U99*T99=0,0,(U99-T99)/T99)</f>
        <v>2.963987219662987E-2</v>
      </c>
      <c r="V100" s="607">
        <f t="shared" si="357"/>
        <v>-0.10763092752397639</v>
      </c>
      <c r="W100" s="606">
        <f t="shared" si="357"/>
        <v>-3.7127304861656114E-2</v>
      </c>
      <c r="X100" s="611">
        <f t="shared" ref="X100" si="358">IF(X99*W99=0,0,(X99-W99)/W99)</f>
        <v>0.16310029037853749</v>
      </c>
      <c r="Y100" s="609">
        <f t="shared" ref="Y100" si="359">IF(Y99*X99=0,0,(Y99-X99)/X99)</f>
        <v>-0.32696489409733681</v>
      </c>
      <c r="Z100" s="612">
        <f t="shared" ref="Z100" si="360">IF(Z99*Y99=0,0,(Z99-Y99)/Y99)</f>
        <v>1.1266520238404517E-2</v>
      </c>
      <c r="AA100" s="609">
        <f t="shared" ref="AA100" si="361">IF(AA99*Z99=0,0,(AA99-Z99)/Z99)</f>
        <v>4.2967407638625959E-3</v>
      </c>
      <c r="AB100" s="610">
        <f t="shared" ref="AB100" si="362">IF(AB99*AA99=0,0,(AB99-AA99)/AA99)</f>
        <v>2.4308063404607982E-3</v>
      </c>
      <c r="AC100" s="611">
        <f t="shared" ref="AC100" si="363">IF(AC99*AB99=0,0,(AC99-AB99)/AB99)</f>
        <v>3.8252128867668467E-3</v>
      </c>
      <c r="AD100" s="609">
        <f t="shared" ref="AD100" si="364">IF(AD99*AC99=0,0,(AD99-AC99)/AC99)</f>
        <v>5.2785540697924387E-3</v>
      </c>
      <c r="AE100" s="609">
        <f t="shared" ref="AE100" si="365">IF(AE99*AD99=0,0,(AE99-AD99)/AD99)</f>
        <v>7.0377730319026045E-3</v>
      </c>
      <c r="AF100" s="609">
        <f t="shared" ref="AF100" si="366">IF(AF99*AE99=0,0,(AF99-AE99)/AE99)</f>
        <v>6.9229076207532577E-3</v>
      </c>
      <c r="AG100" s="610">
        <f t="shared" ref="AG100" si="367">IF(AG99*AF99=0,0,(AG99-AF99)/AF99)</f>
        <v>3.7824834268265542E-3</v>
      </c>
      <c r="AH100" s="611">
        <f t="shared" ref="AH100" si="368">IF(AH99*AG99=0,0,(AH99-AG99)/AG99)</f>
        <v>2.1497168056622924E-3</v>
      </c>
      <c r="AI100" s="609">
        <f t="shared" ref="AI100" si="369">IF(AI99*AH99=0,0,(AI99-AH99)/AH99)</f>
        <v>3.2081199563372795E-3</v>
      </c>
      <c r="AJ100" s="609">
        <f t="shared" ref="AJ100" si="370">IF(AJ99*AI99=0,0,(AJ99-AI99)/AI99)</f>
        <v>1.9642184998244498E-3</v>
      </c>
      <c r="AK100" s="609">
        <f t="shared" ref="AK100" si="371">IF(AK99*AJ99=0,0,(AK99-AJ99)/AJ99)</f>
        <v>2.2951661629191777E-3</v>
      </c>
      <c r="AL100" s="610">
        <f t="shared" ref="AL100:AQ100" si="372">IF(AL99*AK99=0,0,(AL99-AK99)/AK99)</f>
        <v>2.1987407252155688E-3</v>
      </c>
      <c r="AM100" s="611">
        <f t="shared" si="372"/>
        <v>2.3565947578215907E-3</v>
      </c>
      <c r="AN100" s="609">
        <f t="shared" si="372"/>
        <v>2.3830044484587131E-3</v>
      </c>
      <c r="AO100" s="609">
        <f t="shared" si="372"/>
        <v>2.4108194416803362E-3</v>
      </c>
      <c r="AP100" s="609">
        <f t="shared" si="372"/>
        <v>2.4385855180358075E-3</v>
      </c>
      <c r="AQ100" s="609">
        <f t="shared" si="372"/>
        <v>2.4663021361468998E-3</v>
      </c>
      <c r="AR100" s="609">
        <f t="shared" ref="AR100" si="373">IF(AR99*AQ99=0,0,(AR99-AQ99)/AQ99)</f>
        <v>2.4946852187978661E-3</v>
      </c>
      <c r="AS100" s="609">
        <f t="shared" ref="AS100" si="374">IF(AS99*AR99=0,0,(AS99-AR99)/AR99)</f>
        <v>2.5237271201592293E-3</v>
      </c>
      <c r="AT100" s="609">
        <f t="shared" ref="AT100" si="375">IF(AT99*AS99=0,0,(AT99-AS99)/AS99)</f>
        <v>2.5512814822090729E-3</v>
      </c>
      <c r="AU100" s="609">
        <f t="shared" ref="AU100" si="376">IF(AU99*AT99=0,0,(AU99-AT99)/AT99)</f>
        <v>2.5809174522028089E-3</v>
      </c>
      <c r="AV100" s="609">
        <f t="shared" ref="AV100" si="377">IF(AV99*AU99=0,0,(AV99-AU99)/AU99)</f>
        <v>2.6104849433387549E-3</v>
      </c>
      <c r="AW100" s="609">
        <f t="shared" ref="AW100" si="378">IF(AW99*AV99=0,0,(AW99-AV99)/AV99)</f>
        <v>2.6392759103705311E-3</v>
      </c>
      <c r="AX100" s="609">
        <f t="shared" ref="AX100" si="379">IF(AX99*AW99=0,0,(AX99-AW99)/AW99)</f>
        <v>2.6694136925240093E-3</v>
      </c>
      <c r="AY100" s="610">
        <f t="shared" ref="AY100" si="380">IF(AY99*AX99=0,0,(AY99-AX99)/AX99)</f>
        <v>2.6994754427081078E-3</v>
      </c>
    </row>
    <row r="101" spans="1:51" ht="16.5" customHeight="1">
      <c r="A101" s="45"/>
      <c r="B101" s="45"/>
      <c r="C101" s="45"/>
      <c r="D101" s="45"/>
      <c r="E101" s="45"/>
      <c r="F101" s="45"/>
      <c r="G101" s="45"/>
      <c r="H101" s="45"/>
      <c r="I101" s="45"/>
      <c r="J101" s="45"/>
      <c r="K101" s="45"/>
      <c r="L101" s="45"/>
      <c r="M101" s="45"/>
      <c r="N101" s="45"/>
      <c r="O101" s="45"/>
      <c r="P101" s="45"/>
      <c r="Q101" s="45"/>
      <c r="R101" s="832"/>
      <c r="S101" s="45"/>
      <c r="T101" s="45"/>
      <c r="U101" s="45"/>
      <c r="V101" s="45"/>
      <c r="W101" s="1105" t="s">
        <v>515</v>
      </c>
      <c r="X101" s="6"/>
      <c r="AL101" s="46"/>
      <c r="AM101" s="46"/>
      <c r="AN101" s="46"/>
      <c r="AO101" s="46"/>
      <c r="AP101" s="46"/>
      <c r="AQ101" s="46"/>
      <c r="AR101" s="46"/>
      <c r="AS101" s="46"/>
      <c r="AT101" s="46"/>
      <c r="AU101" s="46"/>
      <c r="AV101" s="46"/>
      <c r="AW101" s="46"/>
      <c r="AX101" s="46"/>
      <c r="AY101" s="820">
        <f>AY52</f>
        <v>44621</v>
      </c>
    </row>
    <row r="102" spans="1:51" ht="17.100000000000001" customHeight="1">
      <c r="A102" s="594"/>
      <c r="B102" s="89"/>
      <c r="C102" s="89"/>
      <c r="D102" s="89"/>
      <c r="E102" s="89"/>
      <c r="F102" s="89"/>
      <c r="G102" s="89"/>
      <c r="H102" s="89"/>
      <c r="I102" s="89"/>
      <c r="J102" s="89"/>
      <c r="X102" s="788"/>
      <c r="Y102" s="788"/>
      <c r="Z102" s="788"/>
      <c r="AA102" s="788"/>
      <c r="AB102" s="788"/>
      <c r="AC102" s="788"/>
      <c r="AD102" s="788"/>
      <c r="AE102" s="788"/>
      <c r="AF102" s="788"/>
      <c r="AG102" s="788"/>
      <c r="AH102" s="788"/>
      <c r="AI102" s="788"/>
      <c r="AJ102" s="788"/>
      <c r="AK102" s="788"/>
      <c r="AL102" s="788"/>
      <c r="AM102" s="788"/>
      <c r="AN102" s="788"/>
      <c r="AO102" s="788"/>
      <c r="AP102" s="788"/>
      <c r="AQ102" s="788"/>
      <c r="AR102" s="788"/>
      <c r="AS102" s="788"/>
      <c r="AT102" s="788"/>
      <c r="AU102" s="788"/>
      <c r="AV102" s="788"/>
      <c r="AW102" s="788"/>
      <c r="AX102" s="788"/>
      <c r="AY102" s="788"/>
    </row>
    <row r="103" spans="1:51">
      <c r="B103" s="89"/>
    </row>
    <row r="104" spans="1:51" s="11" customFormat="1">
      <c r="A104" s="69"/>
      <c r="B104" s="73" t="s">
        <v>12</v>
      </c>
      <c r="C104" s="71"/>
      <c r="D104" s="71"/>
      <c r="E104" s="71"/>
      <c r="F104" s="70"/>
      <c r="G104" s="72"/>
      <c r="H104" s="73"/>
      <c r="I104" s="74"/>
      <c r="J104" s="74"/>
      <c r="K104" s="74"/>
      <c r="L104" s="195"/>
      <c r="M104" s="71"/>
      <c r="N104" s="71"/>
      <c r="O104" s="71"/>
      <c r="P104" s="71"/>
      <c r="Q104" s="71"/>
      <c r="R104" s="71"/>
      <c r="S104" s="71"/>
      <c r="T104" s="71"/>
      <c r="U104" s="665"/>
      <c r="V104" s="71"/>
      <c r="W104" s="665"/>
      <c r="X104" s="71"/>
      <c r="Y104" s="71"/>
      <c r="Z104" s="71"/>
      <c r="AA104" s="71"/>
      <c r="AB104" s="71"/>
      <c r="AC104" s="71"/>
      <c r="AD104" s="71"/>
      <c r="AE104" s="71"/>
      <c r="AF104" s="71"/>
      <c r="AG104" s="71"/>
      <c r="AH104" s="71"/>
      <c r="AI104" s="71"/>
      <c r="AJ104" s="71"/>
      <c r="AK104" s="75"/>
      <c r="AL104" s="75"/>
      <c r="AM104" s="75"/>
      <c r="AN104" s="75"/>
      <c r="AO104" s="75"/>
      <c r="AP104" s="75"/>
      <c r="AQ104" s="75"/>
      <c r="AR104" s="75"/>
      <c r="AS104" s="75"/>
      <c r="AT104" s="75"/>
      <c r="AU104" s="75"/>
      <c r="AV104" s="75"/>
      <c r="AW104" s="75"/>
      <c r="AX104" s="75"/>
      <c r="AY104" s="75"/>
    </row>
    <row r="105" spans="1:51" ht="21" customHeight="1">
      <c r="A105" s="76" t="s">
        <v>1</v>
      </c>
      <c r="B105" s="77" t="s">
        <v>2</v>
      </c>
      <c r="C105" s="78"/>
      <c r="D105" s="78"/>
      <c r="E105" s="79"/>
      <c r="F105" s="77"/>
      <c r="G105" s="80"/>
      <c r="H105" s="81"/>
      <c r="I105" s="82"/>
      <c r="J105" s="83"/>
      <c r="K105" s="83"/>
      <c r="L105" s="84"/>
      <c r="M105" s="85"/>
      <c r="N105" s="85"/>
      <c r="O105" s="295"/>
      <c r="P105" s="86"/>
      <c r="Q105" s="87"/>
      <c r="R105" s="87"/>
      <c r="S105" s="87"/>
      <c r="T105" s="87"/>
      <c r="U105" s="666"/>
      <c r="V105" s="87"/>
      <c r="W105" s="666"/>
      <c r="X105" s="88"/>
      <c r="Y105" s="88"/>
      <c r="Z105" s="88"/>
      <c r="AA105" s="88"/>
      <c r="AB105" s="88"/>
      <c r="AC105" s="88"/>
      <c r="AD105" s="88"/>
      <c r="AE105" s="88"/>
      <c r="AF105" s="87"/>
      <c r="AG105" s="87"/>
      <c r="AH105" s="87"/>
      <c r="AI105" s="87"/>
      <c r="AJ105" s="87"/>
      <c r="AK105" s="87"/>
      <c r="AL105" s="87"/>
      <c r="AM105" s="87"/>
      <c r="AN105" s="87"/>
      <c r="AO105" s="87"/>
      <c r="AP105" s="87"/>
      <c r="AQ105" s="87"/>
      <c r="AR105" s="87"/>
      <c r="AS105" s="87"/>
      <c r="AT105" s="87"/>
      <c r="AU105" s="87"/>
      <c r="AV105" s="87"/>
      <c r="AW105" s="87"/>
      <c r="AX105" s="87"/>
      <c r="AY105" s="87"/>
    </row>
    <row r="106" spans="1:51">
      <c r="A106" s="76"/>
      <c r="B106" s="664">
        <v>2001</v>
      </c>
      <c r="C106" s="230">
        <v>2002</v>
      </c>
      <c r="D106" s="230">
        <v>2003</v>
      </c>
      <c r="E106" s="231">
        <v>2004</v>
      </c>
      <c r="F106" s="230">
        <v>2005</v>
      </c>
      <c r="G106" s="638">
        <v>2006</v>
      </c>
      <c r="H106" s="639">
        <v>2007</v>
      </c>
      <c r="I106" s="237">
        <v>2008</v>
      </c>
      <c r="J106" s="237">
        <v>2009</v>
      </c>
      <c r="K106" s="237">
        <v>2010</v>
      </c>
      <c r="L106" s="237">
        <v>2011</v>
      </c>
      <c r="M106" s="233">
        <v>2012</v>
      </c>
      <c r="N106" s="232">
        <v>2013</v>
      </c>
      <c r="O106" s="233">
        <v>2014</v>
      </c>
      <c r="P106" s="233">
        <v>2015</v>
      </c>
      <c r="Q106" s="385">
        <v>2016</v>
      </c>
      <c r="R106" s="385">
        <v>2017</v>
      </c>
      <c r="S106" s="385">
        <v>2018</v>
      </c>
      <c r="T106" s="385">
        <v>2019</v>
      </c>
      <c r="U106" s="825">
        <v>2020</v>
      </c>
      <c r="V106" s="385">
        <v>2021</v>
      </c>
      <c r="W106" s="825">
        <v>2022</v>
      </c>
      <c r="X106" s="400">
        <v>2023</v>
      </c>
      <c r="Y106" s="401">
        <v>2024</v>
      </c>
      <c r="Z106" s="401">
        <v>2025</v>
      </c>
      <c r="AA106" s="401">
        <v>2026</v>
      </c>
      <c r="AB106" s="402">
        <v>2027</v>
      </c>
      <c r="AC106" s="400">
        <v>2028</v>
      </c>
      <c r="AD106" s="401">
        <v>2029</v>
      </c>
      <c r="AE106" s="401">
        <v>2030</v>
      </c>
      <c r="AF106" s="401">
        <v>2031</v>
      </c>
      <c r="AG106" s="402">
        <v>2032</v>
      </c>
      <c r="AH106" s="400">
        <v>2033</v>
      </c>
      <c r="AI106" s="401">
        <v>2034</v>
      </c>
      <c r="AJ106" s="401">
        <v>2035</v>
      </c>
      <c r="AK106" s="401">
        <v>2036</v>
      </c>
      <c r="AL106" s="402">
        <v>2037</v>
      </c>
      <c r="AM106" s="400">
        <f>AM57</f>
        <v>2038</v>
      </c>
      <c r="AN106" s="401">
        <f t="shared" ref="AN106:AY106" si="381">AN57</f>
        <v>2039</v>
      </c>
      <c r="AO106" s="401">
        <f t="shared" si="381"/>
        <v>2040</v>
      </c>
      <c r="AP106" s="401">
        <f t="shared" si="381"/>
        <v>2041</v>
      </c>
      <c r="AQ106" s="401">
        <f t="shared" si="381"/>
        <v>2042</v>
      </c>
      <c r="AR106" s="401">
        <f t="shared" si="381"/>
        <v>2043</v>
      </c>
      <c r="AS106" s="401">
        <f t="shared" si="381"/>
        <v>2044</v>
      </c>
      <c r="AT106" s="401">
        <f t="shared" si="381"/>
        <v>2045</v>
      </c>
      <c r="AU106" s="401">
        <f t="shared" si="381"/>
        <v>2046</v>
      </c>
      <c r="AV106" s="401">
        <f t="shared" si="381"/>
        <v>2047</v>
      </c>
      <c r="AW106" s="401">
        <f t="shared" si="381"/>
        <v>2048</v>
      </c>
      <c r="AX106" s="401">
        <f t="shared" si="381"/>
        <v>2049</v>
      </c>
      <c r="AY106" s="402">
        <f t="shared" si="381"/>
        <v>2050</v>
      </c>
    </row>
    <row r="107" spans="1:51">
      <c r="A107" s="26" t="s">
        <v>89</v>
      </c>
      <c r="B107" s="488">
        <f t="shared" ref="B107:U107" si="382">IF(B58=0,0,B6/B58/0.0876)</f>
        <v>70.182758934076119</v>
      </c>
      <c r="C107" s="489">
        <f t="shared" si="382"/>
        <v>71.399805181327594</v>
      </c>
      <c r="D107" s="489">
        <f t="shared" si="382"/>
        <v>72.439995316707652</v>
      </c>
      <c r="E107" s="489">
        <f t="shared" si="382"/>
        <v>69.393530130555021</v>
      </c>
      <c r="F107" s="489">
        <f t="shared" si="382"/>
        <v>67.749411927494123</v>
      </c>
      <c r="G107" s="489">
        <f t="shared" si="382"/>
        <v>71.344745810243182</v>
      </c>
      <c r="H107" s="489">
        <f t="shared" si="382"/>
        <v>70.147169253174354</v>
      </c>
      <c r="I107" s="489">
        <f t="shared" si="382"/>
        <v>70.95280839573077</v>
      </c>
      <c r="J107" s="489">
        <f t="shared" si="382"/>
        <v>71.902233828081023</v>
      </c>
      <c r="K107" s="489">
        <f t="shared" si="382"/>
        <v>70.776048391794419</v>
      </c>
      <c r="L107" s="489">
        <f t="shared" si="382"/>
        <v>71.335808177197364</v>
      </c>
      <c r="M107" s="489">
        <f t="shared" si="382"/>
        <v>71.139679082325912</v>
      </c>
      <c r="N107" s="489">
        <f t="shared" si="382"/>
        <v>68.495438012713336</v>
      </c>
      <c r="O107" s="489">
        <f t="shared" si="382"/>
        <v>69.109293927638191</v>
      </c>
      <c r="P107" s="489">
        <f t="shared" si="382"/>
        <v>68.478389568476047</v>
      </c>
      <c r="Q107" s="490">
        <f t="shared" si="382"/>
        <v>68.121633142592913</v>
      </c>
      <c r="R107" s="490">
        <f t="shared" si="382"/>
        <v>70.049527222350832</v>
      </c>
      <c r="S107" s="490">
        <f t="shared" si="382"/>
        <v>71.381684345733376</v>
      </c>
      <c r="T107" s="490">
        <f t="shared" si="382"/>
        <v>65.972254448985197</v>
      </c>
      <c r="U107" s="489">
        <f t="shared" si="382"/>
        <v>72.761168253419129</v>
      </c>
      <c r="V107" s="490">
        <f t="shared" ref="V107" si="383">IF(V58=0,0,V6/V58/0.0876)</f>
        <v>69.300713211168443</v>
      </c>
      <c r="W107" s="489">
        <f t="shared" ref="W107" si="384">IF(W58=0,0,W6/W58/0.0876)</f>
        <v>67.430563816595239</v>
      </c>
      <c r="X107" s="493">
        <v>69</v>
      </c>
      <c r="Y107" s="491">
        <f t="shared" ref="Y107:AL107" si="385">X107</f>
        <v>69</v>
      </c>
      <c r="Z107" s="494">
        <f t="shared" si="385"/>
        <v>69</v>
      </c>
      <c r="AA107" s="491">
        <f t="shared" si="385"/>
        <v>69</v>
      </c>
      <c r="AB107" s="492">
        <f t="shared" si="385"/>
        <v>69</v>
      </c>
      <c r="AC107" s="493">
        <f t="shared" si="385"/>
        <v>69</v>
      </c>
      <c r="AD107" s="491">
        <f t="shared" si="385"/>
        <v>69</v>
      </c>
      <c r="AE107" s="494">
        <f t="shared" si="385"/>
        <v>69</v>
      </c>
      <c r="AF107" s="491">
        <f t="shared" si="385"/>
        <v>69</v>
      </c>
      <c r="AG107" s="492">
        <f t="shared" si="385"/>
        <v>69</v>
      </c>
      <c r="AH107" s="493">
        <f t="shared" si="385"/>
        <v>69</v>
      </c>
      <c r="AI107" s="491">
        <f t="shared" si="385"/>
        <v>69</v>
      </c>
      <c r="AJ107" s="491">
        <f t="shared" si="385"/>
        <v>69</v>
      </c>
      <c r="AK107" s="494">
        <f t="shared" si="385"/>
        <v>69</v>
      </c>
      <c r="AL107" s="492">
        <f t="shared" si="385"/>
        <v>69</v>
      </c>
      <c r="AM107" s="493">
        <f>AL107</f>
        <v>69</v>
      </c>
      <c r="AN107" s="491">
        <f t="shared" ref="AN107:AY107" si="386">AM107</f>
        <v>69</v>
      </c>
      <c r="AO107" s="491">
        <f t="shared" si="386"/>
        <v>69</v>
      </c>
      <c r="AP107" s="491">
        <f t="shared" si="386"/>
        <v>69</v>
      </c>
      <c r="AQ107" s="491">
        <f t="shared" si="386"/>
        <v>69</v>
      </c>
      <c r="AR107" s="491">
        <f t="shared" si="386"/>
        <v>69</v>
      </c>
      <c r="AS107" s="491">
        <f t="shared" si="386"/>
        <v>69</v>
      </c>
      <c r="AT107" s="491">
        <f t="shared" si="386"/>
        <v>69</v>
      </c>
      <c r="AU107" s="491">
        <f t="shared" si="386"/>
        <v>69</v>
      </c>
      <c r="AV107" s="491">
        <f t="shared" si="386"/>
        <v>69</v>
      </c>
      <c r="AW107" s="491">
        <f t="shared" si="386"/>
        <v>69</v>
      </c>
      <c r="AX107" s="491">
        <f t="shared" si="386"/>
        <v>69</v>
      </c>
      <c r="AY107" s="492">
        <f t="shared" si="386"/>
        <v>69</v>
      </c>
    </row>
    <row r="108" spans="1:51">
      <c r="A108" s="382" t="s">
        <v>246</v>
      </c>
      <c r="B108" s="495">
        <f t="shared" ref="B108:U108" si="387">IF(B59=0,0,B7/B59/0.0876)</f>
        <v>0</v>
      </c>
      <c r="C108" s="496">
        <f t="shared" si="387"/>
        <v>0</v>
      </c>
      <c r="D108" s="496">
        <f t="shared" si="387"/>
        <v>0</v>
      </c>
      <c r="E108" s="496">
        <f t="shared" si="387"/>
        <v>0</v>
      </c>
      <c r="F108" s="496">
        <f t="shared" si="387"/>
        <v>0</v>
      </c>
      <c r="G108" s="496">
        <f t="shared" si="387"/>
        <v>0</v>
      </c>
      <c r="H108" s="496">
        <f t="shared" si="387"/>
        <v>0</v>
      </c>
      <c r="I108" s="496">
        <f t="shared" si="387"/>
        <v>0</v>
      </c>
      <c r="J108" s="496">
        <f t="shared" si="387"/>
        <v>0</v>
      </c>
      <c r="K108" s="496">
        <f t="shared" si="387"/>
        <v>0</v>
      </c>
      <c r="L108" s="496">
        <f t="shared" si="387"/>
        <v>0</v>
      </c>
      <c r="M108" s="496">
        <f t="shared" si="387"/>
        <v>0</v>
      </c>
      <c r="N108" s="496">
        <f t="shared" si="387"/>
        <v>0</v>
      </c>
      <c r="O108" s="496">
        <f t="shared" si="387"/>
        <v>0</v>
      </c>
      <c r="P108" s="496">
        <f t="shared" si="387"/>
        <v>0</v>
      </c>
      <c r="Q108" s="497">
        <f t="shared" si="387"/>
        <v>0</v>
      </c>
      <c r="R108" s="497">
        <f t="shared" si="387"/>
        <v>0</v>
      </c>
      <c r="S108" s="497">
        <f t="shared" si="387"/>
        <v>0</v>
      </c>
      <c r="T108" s="497">
        <f t="shared" si="387"/>
        <v>0</v>
      </c>
      <c r="U108" s="496">
        <f t="shared" si="387"/>
        <v>0</v>
      </c>
      <c r="V108" s="497">
        <f t="shared" ref="V108" si="388">IF(V59=0,0,V7/V59/0.0876)</f>
        <v>0</v>
      </c>
      <c r="W108" s="496">
        <f t="shared" ref="W108" si="389">IF(W59=0,0,W7/W59/0.0876)</f>
        <v>0</v>
      </c>
      <c r="X108" s="500">
        <v>0</v>
      </c>
      <c r="Y108" s="498">
        <f t="shared" ref="Y108:AL108" si="390">IF(Y59=0,0,Y7/Y59/0.0876)</f>
        <v>0</v>
      </c>
      <c r="Z108" s="501">
        <f t="shared" si="390"/>
        <v>0</v>
      </c>
      <c r="AA108" s="498">
        <f t="shared" si="390"/>
        <v>0</v>
      </c>
      <c r="AB108" s="499">
        <f t="shared" si="390"/>
        <v>0</v>
      </c>
      <c r="AC108" s="500">
        <f t="shared" si="390"/>
        <v>0</v>
      </c>
      <c r="AD108" s="498">
        <f t="shared" si="390"/>
        <v>0</v>
      </c>
      <c r="AE108" s="501">
        <f t="shared" si="390"/>
        <v>0</v>
      </c>
      <c r="AF108" s="498">
        <f t="shared" si="390"/>
        <v>0</v>
      </c>
      <c r="AG108" s="499">
        <f t="shared" si="390"/>
        <v>0</v>
      </c>
      <c r="AH108" s="500">
        <f t="shared" si="390"/>
        <v>0</v>
      </c>
      <c r="AI108" s="498">
        <f t="shared" si="390"/>
        <v>0</v>
      </c>
      <c r="AJ108" s="498">
        <f t="shared" si="390"/>
        <v>0</v>
      </c>
      <c r="AK108" s="501">
        <f t="shared" si="390"/>
        <v>0</v>
      </c>
      <c r="AL108" s="499">
        <f t="shared" si="390"/>
        <v>0</v>
      </c>
      <c r="AM108" s="500">
        <f t="shared" ref="AM108:AY108" si="391">IF(AM59=0,0,AM7/AM59/0.0876)</f>
        <v>0</v>
      </c>
      <c r="AN108" s="498">
        <f t="shared" si="391"/>
        <v>0</v>
      </c>
      <c r="AO108" s="498">
        <f t="shared" si="391"/>
        <v>0</v>
      </c>
      <c r="AP108" s="498">
        <f t="shared" si="391"/>
        <v>0</v>
      </c>
      <c r="AQ108" s="498">
        <f t="shared" si="391"/>
        <v>0</v>
      </c>
      <c r="AR108" s="498">
        <f t="shared" si="391"/>
        <v>0</v>
      </c>
      <c r="AS108" s="498">
        <f t="shared" si="391"/>
        <v>0</v>
      </c>
      <c r="AT108" s="498">
        <f t="shared" si="391"/>
        <v>0</v>
      </c>
      <c r="AU108" s="498">
        <f t="shared" si="391"/>
        <v>0</v>
      </c>
      <c r="AV108" s="498">
        <f t="shared" si="391"/>
        <v>0</v>
      </c>
      <c r="AW108" s="498">
        <f t="shared" si="391"/>
        <v>0</v>
      </c>
      <c r="AX108" s="498">
        <f t="shared" si="391"/>
        <v>0</v>
      </c>
      <c r="AY108" s="499">
        <f t="shared" si="391"/>
        <v>0</v>
      </c>
    </row>
    <row r="109" spans="1:51">
      <c r="A109" s="27" t="s">
        <v>83</v>
      </c>
      <c r="B109" s="502">
        <f t="shared" ref="B109:U109" si="392">IF(B60=0,0,B8/B60/0.0876)</f>
        <v>0</v>
      </c>
      <c r="C109" s="503">
        <f t="shared" si="392"/>
        <v>0</v>
      </c>
      <c r="D109" s="503">
        <f t="shared" si="392"/>
        <v>0</v>
      </c>
      <c r="E109" s="503">
        <f t="shared" si="392"/>
        <v>0</v>
      </c>
      <c r="F109" s="503">
        <f t="shared" si="392"/>
        <v>0</v>
      </c>
      <c r="G109" s="503">
        <f t="shared" si="392"/>
        <v>0</v>
      </c>
      <c r="H109" s="503">
        <f t="shared" si="392"/>
        <v>0</v>
      </c>
      <c r="I109" s="503">
        <f t="shared" si="392"/>
        <v>0</v>
      </c>
      <c r="J109" s="503">
        <f t="shared" si="392"/>
        <v>0</v>
      </c>
      <c r="K109" s="503">
        <f t="shared" si="392"/>
        <v>0</v>
      </c>
      <c r="L109" s="503">
        <f t="shared" si="392"/>
        <v>0</v>
      </c>
      <c r="M109" s="503">
        <f t="shared" si="392"/>
        <v>0</v>
      </c>
      <c r="N109" s="503">
        <f t="shared" si="392"/>
        <v>0</v>
      </c>
      <c r="O109" s="503">
        <f t="shared" si="392"/>
        <v>0</v>
      </c>
      <c r="P109" s="503">
        <f t="shared" si="392"/>
        <v>0</v>
      </c>
      <c r="Q109" s="504">
        <f t="shared" si="392"/>
        <v>0</v>
      </c>
      <c r="R109" s="504">
        <f t="shared" si="392"/>
        <v>0</v>
      </c>
      <c r="S109" s="504">
        <f t="shared" si="392"/>
        <v>0</v>
      </c>
      <c r="T109" s="504">
        <f t="shared" si="392"/>
        <v>0</v>
      </c>
      <c r="U109" s="503">
        <f t="shared" si="392"/>
        <v>0</v>
      </c>
      <c r="V109" s="504">
        <f t="shared" ref="V109" si="393">IF(V60=0,0,V8/V60/0.0876)</f>
        <v>29.634015549336411</v>
      </c>
      <c r="W109" s="503">
        <f t="shared" ref="W109" si="394">IF(W60=0,0,W8/W60/0.0876)</f>
        <v>32.410768136369434</v>
      </c>
      <c r="X109" s="507">
        <v>29.634015549336411</v>
      </c>
      <c r="Y109" s="505">
        <f t="shared" ref="Y109:AL109" si="395">X109</f>
        <v>29.634015549336411</v>
      </c>
      <c r="Z109" s="508">
        <f t="shared" si="395"/>
        <v>29.634015549336411</v>
      </c>
      <c r="AA109" s="505">
        <f t="shared" si="395"/>
        <v>29.634015549336411</v>
      </c>
      <c r="AB109" s="506">
        <f t="shared" si="395"/>
        <v>29.634015549336411</v>
      </c>
      <c r="AC109" s="507">
        <f t="shared" si="395"/>
        <v>29.634015549336411</v>
      </c>
      <c r="AD109" s="505">
        <f t="shared" si="395"/>
        <v>29.634015549336411</v>
      </c>
      <c r="AE109" s="508">
        <f t="shared" si="395"/>
        <v>29.634015549336411</v>
      </c>
      <c r="AF109" s="505">
        <f t="shared" si="395"/>
        <v>29.634015549336411</v>
      </c>
      <c r="AG109" s="506">
        <f t="shared" si="395"/>
        <v>29.634015549336411</v>
      </c>
      <c r="AH109" s="507">
        <f t="shared" si="395"/>
        <v>29.634015549336411</v>
      </c>
      <c r="AI109" s="505">
        <f t="shared" si="395"/>
        <v>29.634015549336411</v>
      </c>
      <c r="AJ109" s="505">
        <f t="shared" si="395"/>
        <v>29.634015549336411</v>
      </c>
      <c r="AK109" s="508">
        <f t="shared" si="395"/>
        <v>29.634015549336411</v>
      </c>
      <c r="AL109" s="506">
        <f t="shared" si="395"/>
        <v>29.634015549336411</v>
      </c>
      <c r="AM109" s="507">
        <f t="shared" ref="AM109" si="396">AL109</f>
        <v>29.634015549336411</v>
      </c>
      <c r="AN109" s="505">
        <f t="shared" ref="AN109" si="397">AM109</f>
        <v>29.634015549336411</v>
      </c>
      <c r="AO109" s="505">
        <f t="shared" ref="AO109" si="398">AN109</f>
        <v>29.634015549336411</v>
      </c>
      <c r="AP109" s="505">
        <f t="shared" ref="AP109" si="399">AO109</f>
        <v>29.634015549336411</v>
      </c>
      <c r="AQ109" s="505">
        <f t="shared" ref="AQ109" si="400">AP109</f>
        <v>29.634015549336411</v>
      </c>
      <c r="AR109" s="505">
        <f t="shared" ref="AR109" si="401">AQ109</f>
        <v>29.634015549336411</v>
      </c>
      <c r="AS109" s="505">
        <f t="shared" ref="AS109" si="402">AR109</f>
        <v>29.634015549336411</v>
      </c>
      <c r="AT109" s="505">
        <f t="shared" ref="AT109" si="403">AS109</f>
        <v>29.634015549336411</v>
      </c>
      <c r="AU109" s="505">
        <f t="shared" ref="AU109" si="404">AT109</f>
        <v>29.634015549336411</v>
      </c>
      <c r="AV109" s="505">
        <f t="shared" ref="AV109" si="405">AU109</f>
        <v>29.634015549336411</v>
      </c>
      <c r="AW109" s="505">
        <f t="shared" ref="AW109" si="406">AV109</f>
        <v>29.634015549336411</v>
      </c>
      <c r="AX109" s="505">
        <f t="shared" ref="AX109" si="407">AW109</f>
        <v>29.634015549336411</v>
      </c>
      <c r="AY109" s="506">
        <f t="shared" ref="AY109" si="408">AX109</f>
        <v>29.634015549336411</v>
      </c>
    </row>
    <row r="110" spans="1:51">
      <c r="A110" s="27" t="s">
        <v>85</v>
      </c>
      <c r="B110" s="502">
        <f t="shared" ref="B110:U110" si="409">IF(B61=0,0,B9/B61/0.0876)</f>
        <v>47.561914271746708</v>
      </c>
      <c r="C110" s="503">
        <f t="shared" si="409"/>
        <v>47.335046216790701</v>
      </c>
      <c r="D110" s="503">
        <f t="shared" si="409"/>
        <v>49.409812350272823</v>
      </c>
      <c r="E110" s="503">
        <f t="shared" si="409"/>
        <v>54.769997400546366</v>
      </c>
      <c r="F110" s="503">
        <f t="shared" si="409"/>
        <v>52.434261952663483</v>
      </c>
      <c r="G110" s="503">
        <f t="shared" si="409"/>
        <v>58.179537122152013</v>
      </c>
      <c r="H110" s="503">
        <f t="shared" si="409"/>
        <v>58.882341326358855</v>
      </c>
      <c r="I110" s="503">
        <f t="shared" si="409"/>
        <v>56.07350295467257</v>
      </c>
      <c r="J110" s="503">
        <f t="shared" si="409"/>
        <v>50.252654809450924</v>
      </c>
      <c r="K110" s="503">
        <f t="shared" si="409"/>
        <v>51.516507465729717</v>
      </c>
      <c r="L110" s="503">
        <f t="shared" si="409"/>
        <v>56.821593405783211</v>
      </c>
      <c r="M110" s="503">
        <f t="shared" si="409"/>
        <v>55.297847808276479</v>
      </c>
      <c r="N110" s="503">
        <f t="shared" si="409"/>
        <v>66.8267257895466</v>
      </c>
      <c r="O110" s="503">
        <f t="shared" si="409"/>
        <v>56.845960962836521</v>
      </c>
      <c r="P110" s="503">
        <f t="shared" si="409"/>
        <v>59.055670216664538</v>
      </c>
      <c r="Q110" s="504">
        <f t="shared" si="409"/>
        <v>51.357666500180507</v>
      </c>
      <c r="R110" s="504">
        <f t="shared" si="409"/>
        <v>38.146153005534735</v>
      </c>
      <c r="S110" s="504">
        <f t="shared" si="409"/>
        <v>45.556162551122199</v>
      </c>
      <c r="T110" s="504">
        <f t="shared" si="409"/>
        <v>41.891975763063208</v>
      </c>
      <c r="U110" s="503">
        <f t="shared" si="409"/>
        <v>42.635120973285957</v>
      </c>
      <c r="V110" s="504">
        <f t="shared" ref="V110" si="410">IF(V61=0,0,V9/V61/0.0876)</f>
        <v>49.360730593607308</v>
      </c>
      <c r="W110" s="503">
        <f t="shared" ref="W110" si="411">IF(W61=0,0,W9/W61/0.0876)</f>
        <v>41.30780302443253</v>
      </c>
      <c r="X110" s="507">
        <v>45.109736338194139</v>
      </c>
      <c r="Y110" s="505">
        <f t="shared" ref="Y110:AL110" si="412">IF(Y61=0,0,Y9/Y61/0.0876)</f>
        <v>44.710806697108069</v>
      </c>
      <c r="Z110" s="508">
        <f t="shared" si="412"/>
        <v>44.710806697108069</v>
      </c>
      <c r="AA110" s="505">
        <f t="shared" si="412"/>
        <v>44.710806697108069</v>
      </c>
      <c r="AB110" s="506">
        <f t="shared" si="412"/>
        <v>44.710806697108069</v>
      </c>
      <c r="AC110" s="507">
        <f t="shared" si="412"/>
        <v>44.710806697108069</v>
      </c>
      <c r="AD110" s="505">
        <f t="shared" si="412"/>
        <v>44.710806697108069</v>
      </c>
      <c r="AE110" s="508">
        <f t="shared" si="412"/>
        <v>44.710806697108069</v>
      </c>
      <c r="AF110" s="505">
        <f t="shared" si="412"/>
        <v>44.710806697108069</v>
      </c>
      <c r="AG110" s="506">
        <f t="shared" si="412"/>
        <v>44.710806697108069</v>
      </c>
      <c r="AH110" s="507">
        <f t="shared" si="412"/>
        <v>44.710806697108069</v>
      </c>
      <c r="AI110" s="505">
        <f t="shared" si="412"/>
        <v>44.710806697108069</v>
      </c>
      <c r="AJ110" s="505">
        <f t="shared" si="412"/>
        <v>44.710806697108069</v>
      </c>
      <c r="AK110" s="508">
        <f t="shared" si="412"/>
        <v>44.710806697108069</v>
      </c>
      <c r="AL110" s="506">
        <f t="shared" si="412"/>
        <v>44.710806697108069</v>
      </c>
      <c r="AM110" s="507">
        <f t="shared" ref="AM110:AY110" si="413">IF(AM61=0,0,AM9/AM61/0.0876)</f>
        <v>44.710806697108069</v>
      </c>
      <c r="AN110" s="505">
        <f t="shared" si="413"/>
        <v>44.710806697108069</v>
      </c>
      <c r="AO110" s="505">
        <f t="shared" si="413"/>
        <v>44.710806697108069</v>
      </c>
      <c r="AP110" s="505">
        <f t="shared" si="413"/>
        <v>44.710806697108069</v>
      </c>
      <c r="AQ110" s="505">
        <f t="shared" si="413"/>
        <v>44.710806697108069</v>
      </c>
      <c r="AR110" s="505">
        <f t="shared" si="413"/>
        <v>44.710806697108069</v>
      </c>
      <c r="AS110" s="505">
        <f t="shared" si="413"/>
        <v>44.710806697108069</v>
      </c>
      <c r="AT110" s="505">
        <f t="shared" si="413"/>
        <v>44.710806697108069</v>
      </c>
      <c r="AU110" s="505">
        <f t="shared" si="413"/>
        <v>44.710806697108069</v>
      </c>
      <c r="AV110" s="505">
        <f t="shared" si="413"/>
        <v>44.710806697108069</v>
      </c>
      <c r="AW110" s="505">
        <f t="shared" si="413"/>
        <v>44.710806697108069</v>
      </c>
      <c r="AX110" s="505">
        <f t="shared" si="413"/>
        <v>44.710806697108069</v>
      </c>
      <c r="AY110" s="506">
        <f t="shared" si="413"/>
        <v>44.710806697108069</v>
      </c>
    </row>
    <row r="111" spans="1:51">
      <c r="A111" s="27" t="s">
        <v>86</v>
      </c>
      <c r="B111" s="502">
        <f t="shared" ref="B111:U111" si="414">IF(B62=0,0,B10/B62/0.0876)</f>
        <v>26.868541216053828</v>
      </c>
      <c r="C111" s="503">
        <f t="shared" si="414"/>
        <v>54.412892044128938</v>
      </c>
      <c r="D111" s="503">
        <f t="shared" si="414"/>
        <v>35.568407490542427</v>
      </c>
      <c r="E111" s="503">
        <f t="shared" si="414"/>
        <v>43.157777417524521</v>
      </c>
      <c r="F111" s="503">
        <f t="shared" si="414"/>
        <v>56.714883349183559</v>
      </c>
      <c r="G111" s="503">
        <f t="shared" si="414"/>
        <v>54.437045492981568</v>
      </c>
      <c r="H111" s="503">
        <f t="shared" si="414"/>
        <v>46.966207627850423</v>
      </c>
      <c r="I111" s="503">
        <f t="shared" si="414"/>
        <v>44.450315710616444</v>
      </c>
      <c r="J111" s="503">
        <f t="shared" si="414"/>
        <v>37.618313763861707</v>
      </c>
      <c r="K111" s="503">
        <f t="shared" si="414"/>
        <v>47.340985963132084</v>
      </c>
      <c r="L111" s="503">
        <f t="shared" si="414"/>
        <v>43.265010357680318</v>
      </c>
      <c r="M111" s="503">
        <f t="shared" si="414"/>
        <v>51.755870969946464</v>
      </c>
      <c r="N111" s="503">
        <f t="shared" si="414"/>
        <v>54.982683015670808</v>
      </c>
      <c r="O111" s="503">
        <f t="shared" si="414"/>
        <v>49.965122525595142</v>
      </c>
      <c r="P111" s="503">
        <f t="shared" si="414"/>
        <v>50.293566606734089</v>
      </c>
      <c r="Q111" s="504">
        <f t="shared" si="414"/>
        <v>50.929255636115172</v>
      </c>
      <c r="R111" s="504">
        <f t="shared" si="414"/>
        <v>56.51437244738009</v>
      </c>
      <c r="S111" s="504">
        <f t="shared" si="414"/>
        <v>52.619444812094208</v>
      </c>
      <c r="T111" s="504">
        <f t="shared" si="414"/>
        <v>53.879238362053549</v>
      </c>
      <c r="U111" s="503">
        <f t="shared" si="414"/>
        <v>40.934762677410085</v>
      </c>
      <c r="V111" s="504">
        <f t="shared" ref="V111" si="415">IF(V62=0,0,V10/V62/0.0876)</f>
        <v>51.897207127539389</v>
      </c>
      <c r="W111" s="503">
        <f t="shared" ref="W111" si="416">IF(W62=0,0,W10/W62/0.0876)</f>
        <v>44.311363642703128</v>
      </c>
      <c r="X111" s="507">
        <v>42.662089041095889</v>
      </c>
      <c r="Y111" s="505">
        <f t="shared" ref="Y111:AL111" si="417">IF(Y62=0,0,Y10/Y62/0.0876)</f>
        <v>43.638814307458141</v>
      </c>
      <c r="Z111" s="508">
        <f t="shared" si="417"/>
        <v>43.638814307458141</v>
      </c>
      <c r="AA111" s="505">
        <f t="shared" si="417"/>
        <v>43.638814307458141</v>
      </c>
      <c r="AB111" s="506">
        <f t="shared" si="417"/>
        <v>43.638814307458141</v>
      </c>
      <c r="AC111" s="507">
        <f t="shared" si="417"/>
        <v>43.638814307458141</v>
      </c>
      <c r="AD111" s="505">
        <f t="shared" si="417"/>
        <v>43.638814307458141</v>
      </c>
      <c r="AE111" s="508">
        <f t="shared" si="417"/>
        <v>43.638814307458141</v>
      </c>
      <c r="AF111" s="505">
        <f t="shared" si="417"/>
        <v>43.638814307458141</v>
      </c>
      <c r="AG111" s="506">
        <f t="shared" si="417"/>
        <v>43.638814307458141</v>
      </c>
      <c r="AH111" s="507">
        <f t="shared" si="417"/>
        <v>43.638814307458141</v>
      </c>
      <c r="AI111" s="505">
        <f t="shared" si="417"/>
        <v>43.638814307458141</v>
      </c>
      <c r="AJ111" s="505">
        <f t="shared" si="417"/>
        <v>43.638814307458141</v>
      </c>
      <c r="AK111" s="508">
        <f t="shared" si="417"/>
        <v>43.638814307458141</v>
      </c>
      <c r="AL111" s="506">
        <f t="shared" si="417"/>
        <v>43.638814307458141</v>
      </c>
      <c r="AM111" s="507">
        <f t="shared" ref="AM111:AY111" si="418">IF(AM62=0,0,AM10/AM62/0.0876)</f>
        <v>43.638814307458141</v>
      </c>
      <c r="AN111" s="505">
        <f t="shared" si="418"/>
        <v>43.638814307458141</v>
      </c>
      <c r="AO111" s="505">
        <f t="shared" si="418"/>
        <v>43.638814307458141</v>
      </c>
      <c r="AP111" s="505">
        <f t="shared" si="418"/>
        <v>43.638814307458141</v>
      </c>
      <c r="AQ111" s="505">
        <f t="shared" si="418"/>
        <v>43.638814307458141</v>
      </c>
      <c r="AR111" s="505">
        <f t="shared" si="418"/>
        <v>43.638814307458141</v>
      </c>
      <c r="AS111" s="505">
        <f t="shared" si="418"/>
        <v>43.638814307458141</v>
      </c>
      <c r="AT111" s="505">
        <f t="shared" si="418"/>
        <v>43.638814307458141</v>
      </c>
      <c r="AU111" s="505">
        <f t="shared" si="418"/>
        <v>43.638814307458141</v>
      </c>
      <c r="AV111" s="505">
        <f t="shared" si="418"/>
        <v>43.638814307458141</v>
      </c>
      <c r="AW111" s="505">
        <f t="shared" si="418"/>
        <v>43.638814307458141</v>
      </c>
      <c r="AX111" s="505">
        <f t="shared" si="418"/>
        <v>43.638814307458141</v>
      </c>
      <c r="AY111" s="506">
        <f t="shared" si="418"/>
        <v>43.638814307458141</v>
      </c>
    </row>
    <row r="112" spans="1:51">
      <c r="A112" s="27" t="s">
        <v>87</v>
      </c>
      <c r="B112" s="502">
        <f t="shared" ref="B112:U112" si="419">IF(B63=0,0,B11/B63/0.0876)</f>
        <v>46.096754085556363</v>
      </c>
      <c r="C112" s="503">
        <f t="shared" si="419"/>
        <v>57.243607983415309</v>
      </c>
      <c r="D112" s="503">
        <f t="shared" si="419"/>
        <v>57.004384369822603</v>
      </c>
      <c r="E112" s="503">
        <f t="shared" si="419"/>
        <v>61.173140676799896</v>
      </c>
      <c r="F112" s="503">
        <f t="shared" si="419"/>
        <v>55.953861479254051</v>
      </c>
      <c r="G112" s="503">
        <f t="shared" si="419"/>
        <v>60.932352679309602</v>
      </c>
      <c r="H112" s="503">
        <f t="shared" si="419"/>
        <v>50.596887080236655</v>
      </c>
      <c r="I112" s="503">
        <f t="shared" si="419"/>
        <v>44.710537208790925</v>
      </c>
      <c r="J112" s="503">
        <f t="shared" si="419"/>
        <v>45.444391283910825</v>
      </c>
      <c r="K112" s="503">
        <f t="shared" si="419"/>
        <v>47.53247397827505</v>
      </c>
      <c r="L112" s="503">
        <f t="shared" si="419"/>
        <v>46.552343044948209</v>
      </c>
      <c r="M112" s="503">
        <f t="shared" si="419"/>
        <v>53.199910259455756</v>
      </c>
      <c r="N112" s="503">
        <f t="shared" si="419"/>
        <v>52.059852031674467</v>
      </c>
      <c r="O112" s="503">
        <f t="shared" si="419"/>
        <v>57.702249477894583</v>
      </c>
      <c r="P112" s="503">
        <f t="shared" si="419"/>
        <v>59.066694340666942</v>
      </c>
      <c r="Q112" s="504">
        <f t="shared" si="419"/>
        <v>61.419253503149932</v>
      </c>
      <c r="R112" s="504">
        <f t="shared" si="419"/>
        <v>47.664953267024764</v>
      </c>
      <c r="S112" s="504">
        <f t="shared" si="419"/>
        <v>52.004381046210611</v>
      </c>
      <c r="T112" s="504">
        <f t="shared" si="419"/>
        <v>47.867247949090114</v>
      </c>
      <c r="U112" s="503">
        <f t="shared" si="419"/>
        <v>55.138187935592399</v>
      </c>
      <c r="V112" s="504">
        <f t="shared" ref="V112" si="420">IF(V63=0,0,V11/V63/0.0876)</f>
        <v>50.221974526865971</v>
      </c>
      <c r="W112" s="503">
        <f t="shared" ref="W112" si="421">IF(W63=0,0,W11/W63/0.0876)</f>
        <v>56.07521323339364</v>
      </c>
      <c r="X112" s="507">
        <v>48.923679060665364</v>
      </c>
      <c r="Y112" s="509">
        <f t="shared" ref="Y112:AL112" si="422">IF(Y63=0,0,Y11/Y63/0.0876)</f>
        <v>48.923679060665364</v>
      </c>
      <c r="Z112" s="508">
        <f t="shared" si="422"/>
        <v>58.708414872798443</v>
      </c>
      <c r="AA112" s="505">
        <f t="shared" si="422"/>
        <v>58.708414872798443</v>
      </c>
      <c r="AB112" s="506">
        <f t="shared" si="422"/>
        <v>58.708414872798443</v>
      </c>
      <c r="AC112" s="507">
        <f t="shared" si="422"/>
        <v>58.708414872798443</v>
      </c>
      <c r="AD112" s="505">
        <f t="shared" si="422"/>
        <v>58.708414872798443</v>
      </c>
      <c r="AE112" s="508">
        <f t="shared" si="422"/>
        <v>58.708414872798443</v>
      </c>
      <c r="AF112" s="505">
        <f t="shared" si="422"/>
        <v>58.708414872798443</v>
      </c>
      <c r="AG112" s="506">
        <f t="shared" si="422"/>
        <v>58.708414872798443</v>
      </c>
      <c r="AH112" s="507">
        <f t="shared" si="422"/>
        <v>58.708414872798443</v>
      </c>
      <c r="AI112" s="505">
        <f t="shared" si="422"/>
        <v>58.708414872798443</v>
      </c>
      <c r="AJ112" s="505">
        <f t="shared" si="422"/>
        <v>58.708414872798443</v>
      </c>
      <c r="AK112" s="508">
        <f t="shared" si="422"/>
        <v>58.708414872798443</v>
      </c>
      <c r="AL112" s="506">
        <f t="shared" si="422"/>
        <v>58.708414872798443</v>
      </c>
      <c r="AM112" s="507">
        <f t="shared" ref="AM112:AY112" si="423">IF(AM63=0,0,AM11/AM63/0.0876)</f>
        <v>58.708414872798443</v>
      </c>
      <c r="AN112" s="505">
        <f t="shared" si="423"/>
        <v>58.708414872798443</v>
      </c>
      <c r="AO112" s="505">
        <f t="shared" si="423"/>
        <v>58.708414872798443</v>
      </c>
      <c r="AP112" s="505">
        <f t="shared" si="423"/>
        <v>58.708414872798443</v>
      </c>
      <c r="AQ112" s="505">
        <f t="shared" si="423"/>
        <v>58.708414872798443</v>
      </c>
      <c r="AR112" s="505">
        <f t="shared" si="423"/>
        <v>58.708414872798443</v>
      </c>
      <c r="AS112" s="505">
        <f t="shared" si="423"/>
        <v>58.708414872798443</v>
      </c>
      <c r="AT112" s="505">
        <f t="shared" si="423"/>
        <v>58.708414872798443</v>
      </c>
      <c r="AU112" s="505">
        <f t="shared" si="423"/>
        <v>58.708414872798443</v>
      </c>
      <c r="AV112" s="505">
        <f t="shared" si="423"/>
        <v>58.708414872798443</v>
      </c>
      <c r="AW112" s="505">
        <f t="shared" si="423"/>
        <v>58.708414872798443</v>
      </c>
      <c r="AX112" s="505">
        <f t="shared" si="423"/>
        <v>58.708414872798443</v>
      </c>
      <c r="AY112" s="506">
        <f t="shared" si="423"/>
        <v>58.708414872798443</v>
      </c>
    </row>
    <row r="113" spans="1:61">
      <c r="A113" s="27" t="s">
        <v>88</v>
      </c>
      <c r="B113" s="502">
        <f t="shared" ref="B113:U113" si="424">IF(B64=0,0,B12/B64/0.0876)</f>
        <v>28.420174795880829</v>
      </c>
      <c r="C113" s="503">
        <f t="shared" si="424"/>
        <v>38.905645349948124</v>
      </c>
      <c r="D113" s="503">
        <f t="shared" si="424"/>
        <v>36.051284081611108</v>
      </c>
      <c r="E113" s="503">
        <f t="shared" si="424"/>
        <v>40.361090387678111</v>
      </c>
      <c r="F113" s="503">
        <f t="shared" si="424"/>
        <v>38.2422328785023</v>
      </c>
      <c r="G113" s="503">
        <f t="shared" si="424"/>
        <v>36.969535994695363</v>
      </c>
      <c r="H113" s="503">
        <f t="shared" si="424"/>
        <v>50.173161843261092</v>
      </c>
      <c r="I113" s="503">
        <f t="shared" si="424"/>
        <v>46.713034383832294</v>
      </c>
      <c r="J113" s="503">
        <f t="shared" si="424"/>
        <v>47.612844217232919</v>
      </c>
      <c r="K113" s="503">
        <f t="shared" si="424"/>
        <v>60.261161664012917</v>
      </c>
      <c r="L113" s="503">
        <f t="shared" si="424"/>
        <v>53.379378851855968</v>
      </c>
      <c r="M113" s="503">
        <f t="shared" si="424"/>
        <v>59.841517102147819</v>
      </c>
      <c r="N113" s="503">
        <f t="shared" si="424"/>
        <v>53.292117334951627</v>
      </c>
      <c r="O113" s="503">
        <f t="shared" si="424"/>
        <v>44.029209114414094</v>
      </c>
      <c r="P113" s="503">
        <f t="shared" si="424"/>
        <v>35.437108653407861</v>
      </c>
      <c r="Q113" s="504">
        <f t="shared" si="424"/>
        <v>39.339910435969706</v>
      </c>
      <c r="R113" s="504">
        <f t="shared" si="424"/>
        <v>47.413443739886993</v>
      </c>
      <c r="S113" s="504">
        <f t="shared" si="424"/>
        <v>47.114134947375838</v>
      </c>
      <c r="T113" s="504">
        <f t="shared" si="424"/>
        <v>44.238071648763331</v>
      </c>
      <c r="U113" s="503">
        <f t="shared" si="424"/>
        <v>52.484559194859479</v>
      </c>
      <c r="V113" s="504">
        <f t="shared" ref="V113" si="425">IF(V64=0,0,V12/V64/0.0876)</f>
        <v>10.255476353809717</v>
      </c>
      <c r="W113" s="503">
        <f t="shared" ref="W113" si="426">IF(W64=0,0,W12/W64/0.0876)</f>
        <v>0</v>
      </c>
      <c r="X113" s="507">
        <v>0</v>
      </c>
      <c r="Y113" s="505">
        <f t="shared" ref="Y113:AL113" si="427">IF(Y64=0,0,Y12/Y64/0.0876)</f>
        <v>0</v>
      </c>
      <c r="Z113" s="508">
        <f t="shared" si="427"/>
        <v>0</v>
      </c>
      <c r="AA113" s="505">
        <f t="shared" si="427"/>
        <v>0</v>
      </c>
      <c r="AB113" s="506">
        <f t="shared" si="427"/>
        <v>0</v>
      </c>
      <c r="AC113" s="507">
        <f t="shared" si="427"/>
        <v>0</v>
      </c>
      <c r="AD113" s="505">
        <f t="shared" si="427"/>
        <v>0</v>
      </c>
      <c r="AE113" s="508">
        <f t="shared" si="427"/>
        <v>0</v>
      </c>
      <c r="AF113" s="505">
        <f t="shared" si="427"/>
        <v>0</v>
      </c>
      <c r="AG113" s="506">
        <f t="shared" si="427"/>
        <v>0</v>
      </c>
      <c r="AH113" s="507">
        <f t="shared" si="427"/>
        <v>0</v>
      </c>
      <c r="AI113" s="505">
        <f t="shared" si="427"/>
        <v>0</v>
      </c>
      <c r="AJ113" s="505">
        <f t="shared" si="427"/>
        <v>0</v>
      </c>
      <c r="AK113" s="508">
        <f t="shared" si="427"/>
        <v>0</v>
      </c>
      <c r="AL113" s="506">
        <f t="shared" si="427"/>
        <v>0</v>
      </c>
      <c r="AM113" s="507">
        <f t="shared" ref="AM113:AY113" si="428">IF(AM64=0,0,AM12/AM64/0.0876)</f>
        <v>0</v>
      </c>
      <c r="AN113" s="505">
        <f t="shared" si="428"/>
        <v>0</v>
      </c>
      <c r="AO113" s="505">
        <f t="shared" si="428"/>
        <v>0</v>
      </c>
      <c r="AP113" s="505">
        <f t="shared" si="428"/>
        <v>0</v>
      </c>
      <c r="AQ113" s="505">
        <f t="shared" si="428"/>
        <v>0</v>
      </c>
      <c r="AR113" s="505">
        <f t="shared" si="428"/>
        <v>0</v>
      </c>
      <c r="AS113" s="505">
        <f t="shared" si="428"/>
        <v>0</v>
      </c>
      <c r="AT113" s="505">
        <f t="shared" si="428"/>
        <v>0</v>
      </c>
      <c r="AU113" s="505">
        <f t="shared" si="428"/>
        <v>0</v>
      </c>
      <c r="AV113" s="505">
        <f t="shared" si="428"/>
        <v>0</v>
      </c>
      <c r="AW113" s="505">
        <f t="shared" si="428"/>
        <v>0</v>
      </c>
      <c r="AX113" s="505">
        <f t="shared" si="428"/>
        <v>0</v>
      </c>
      <c r="AY113" s="506">
        <f t="shared" si="428"/>
        <v>0</v>
      </c>
      <c r="BI113" s="743"/>
    </row>
    <row r="114" spans="1:61">
      <c r="A114" s="27" t="s">
        <v>90</v>
      </c>
      <c r="B114" s="502">
        <f t="shared" ref="B114:U114" si="429">IF(B65=0,0,B13/B65/0.0876)</f>
        <v>88.579337036039206</v>
      </c>
      <c r="C114" s="503">
        <f t="shared" si="429"/>
        <v>88.884874752874325</v>
      </c>
      <c r="D114" s="503">
        <f t="shared" si="429"/>
        <v>86.148930294753768</v>
      </c>
      <c r="E114" s="503">
        <f t="shared" si="429"/>
        <v>87.344445608753915</v>
      </c>
      <c r="F114" s="503">
        <f t="shared" si="429"/>
        <v>78.672192097919847</v>
      </c>
      <c r="G114" s="503">
        <f t="shared" si="429"/>
        <v>71.36322699909941</v>
      </c>
      <c r="H114" s="503">
        <f t="shared" si="429"/>
        <v>82.524865031913023</v>
      </c>
      <c r="I114" s="503">
        <f t="shared" si="429"/>
        <v>86.924193173902964</v>
      </c>
      <c r="J114" s="503">
        <f t="shared" si="429"/>
        <v>87.708212259582126</v>
      </c>
      <c r="K114" s="503">
        <f t="shared" si="429"/>
        <v>82.403400212013494</v>
      </c>
      <c r="L114" s="503">
        <f t="shared" si="429"/>
        <v>81.585319218216384</v>
      </c>
      <c r="M114" s="503">
        <f t="shared" si="429"/>
        <v>80.661954053682663</v>
      </c>
      <c r="N114" s="503">
        <f t="shared" si="429"/>
        <v>66.714791320006029</v>
      </c>
      <c r="O114" s="503">
        <f t="shared" si="429"/>
        <v>58.33193599321136</v>
      </c>
      <c r="P114" s="503">
        <f t="shared" si="429"/>
        <v>64.19874880496333</v>
      </c>
      <c r="Q114" s="504">
        <f t="shared" si="429"/>
        <v>65.439726705883146</v>
      </c>
      <c r="R114" s="504">
        <f t="shared" si="429"/>
        <v>42.46668505075499</v>
      </c>
      <c r="S114" s="504">
        <f t="shared" si="429"/>
        <v>38.782887584257445</v>
      </c>
      <c r="T114" s="504">
        <f t="shared" si="429"/>
        <v>31.569488350310269</v>
      </c>
      <c r="U114" s="503">
        <f t="shared" si="429"/>
        <v>39.302533798907696</v>
      </c>
      <c r="V114" s="504">
        <f t="shared" ref="V114" si="430">IF(V65=0,0,V13/V65/0.0876)</f>
        <v>47.01323030090154</v>
      </c>
      <c r="W114" s="503">
        <f t="shared" ref="W114" si="431">IF(W65=0,0,W13/W65/0.0876)</f>
        <v>56.696938948080501</v>
      </c>
      <c r="X114" s="507">
        <v>18.835616438356166</v>
      </c>
      <c r="Y114" s="505">
        <f t="shared" ref="Y114:AL114" si="432">IF(Y65=0,0,Y13/Y65/0.0876)</f>
        <v>18.835616438356166</v>
      </c>
      <c r="Z114" s="508">
        <f t="shared" si="432"/>
        <v>18.835616438356166</v>
      </c>
      <c r="AA114" s="505">
        <f t="shared" si="432"/>
        <v>18.835616438356166</v>
      </c>
      <c r="AB114" s="506">
        <f t="shared" si="432"/>
        <v>18.835616438356166</v>
      </c>
      <c r="AC114" s="507">
        <f t="shared" si="432"/>
        <v>18.835616438356166</v>
      </c>
      <c r="AD114" s="505">
        <f t="shared" si="432"/>
        <v>18.835616438356166</v>
      </c>
      <c r="AE114" s="508">
        <f t="shared" si="432"/>
        <v>18.835616438356166</v>
      </c>
      <c r="AF114" s="505">
        <f t="shared" si="432"/>
        <v>18.835616438356166</v>
      </c>
      <c r="AG114" s="506">
        <f t="shared" si="432"/>
        <v>18.835616438356166</v>
      </c>
      <c r="AH114" s="507">
        <f t="shared" si="432"/>
        <v>18.835616438356166</v>
      </c>
      <c r="AI114" s="505">
        <f t="shared" si="432"/>
        <v>18.835616438356166</v>
      </c>
      <c r="AJ114" s="505">
        <f t="shared" si="432"/>
        <v>18.835616438356166</v>
      </c>
      <c r="AK114" s="508">
        <f t="shared" si="432"/>
        <v>18.835616438356166</v>
      </c>
      <c r="AL114" s="506">
        <f t="shared" si="432"/>
        <v>18.835616438356166</v>
      </c>
      <c r="AM114" s="507">
        <f t="shared" ref="AM114:AY114" si="433">IF(AM65=0,0,AM13/AM65/0.0876)</f>
        <v>18.835616438356166</v>
      </c>
      <c r="AN114" s="505">
        <f t="shared" si="433"/>
        <v>18.835616438356166</v>
      </c>
      <c r="AO114" s="505">
        <f t="shared" si="433"/>
        <v>18.835616438356166</v>
      </c>
      <c r="AP114" s="505">
        <f t="shared" si="433"/>
        <v>18.835616438356166</v>
      </c>
      <c r="AQ114" s="505">
        <f t="shared" si="433"/>
        <v>18.835616438356166</v>
      </c>
      <c r="AR114" s="505">
        <f t="shared" si="433"/>
        <v>18.835616438356166</v>
      </c>
      <c r="AS114" s="505">
        <f t="shared" si="433"/>
        <v>18.835616438356166</v>
      </c>
      <c r="AT114" s="505">
        <f t="shared" si="433"/>
        <v>18.835616438356166</v>
      </c>
      <c r="AU114" s="505">
        <f t="shared" si="433"/>
        <v>18.835616438356166</v>
      </c>
      <c r="AV114" s="505">
        <f t="shared" si="433"/>
        <v>18.835616438356166</v>
      </c>
      <c r="AW114" s="505">
        <f t="shared" si="433"/>
        <v>18.835616438356166</v>
      </c>
      <c r="AX114" s="505">
        <f t="shared" si="433"/>
        <v>18.835616438356166</v>
      </c>
      <c r="AY114" s="506">
        <f t="shared" si="433"/>
        <v>18.835616438356166</v>
      </c>
    </row>
    <row r="115" spans="1:61">
      <c r="A115" s="27" t="s">
        <v>84</v>
      </c>
      <c r="B115" s="502">
        <f t="shared" ref="B115:U115" si="434">IF(B66=0,0,B14/B66/0.0876)</f>
        <v>7.6136973447858116</v>
      </c>
      <c r="C115" s="503">
        <f t="shared" si="434"/>
        <v>4.2361975923619761</v>
      </c>
      <c r="D115" s="503">
        <f t="shared" si="434"/>
        <v>5.5473106090106929</v>
      </c>
      <c r="E115" s="503">
        <f t="shared" si="434"/>
        <v>7.4589234327435303</v>
      </c>
      <c r="F115" s="503">
        <f t="shared" si="434"/>
        <v>11.180752993883001</v>
      </c>
      <c r="G115" s="503">
        <f t="shared" si="434"/>
        <v>11.266245170354757</v>
      </c>
      <c r="H115" s="503">
        <f t="shared" si="434"/>
        <v>9.070134396342528</v>
      </c>
      <c r="I115" s="503">
        <f t="shared" si="434"/>
        <v>12.015080004604583</v>
      </c>
      <c r="J115" s="503">
        <f t="shared" si="434"/>
        <v>10.308600572354438</v>
      </c>
      <c r="K115" s="503">
        <f t="shared" si="434"/>
        <v>8.2501597321611122</v>
      </c>
      <c r="L115" s="503">
        <f t="shared" si="434"/>
        <v>7.2238126090865826</v>
      </c>
      <c r="M115" s="503">
        <f t="shared" si="434"/>
        <v>7.7311148942909158</v>
      </c>
      <c r="N115" s="503">
        <f t="shared" si="434"/>
        <v>10.049546400117393</v>
      </c>
      <c r="O115" s="503">
        <f t="shared" si="434"/>
        <v>10.968674746358216</v>
      </c>
      <c r="P115" s="503">
        <f t="shared" si="434"/>
        <v>9.4540805711595102</v>
      </c>
      <c r="Q115" s="504">
        <f t="shared" si="434"/>
        <v>17.678453665907021</v>
      </c>
      <c r="R115" s="504">
        <f t="shared" si="434"/>
        <v>8.575713304766504</v>
      </c>
      <c r="S115" s="504">
        <f t="shared" si="434"/>
        <v>9.4571592108017146</v>
      </c>
      <c r="T115" s="504">
        <f t="shared" si="434"/>
        <v>10.036249794035262</v>
      </c>
      <c r="U115" s="503">
        <f t="shared" si="434"/>
        <v>11.55466063475957</v>
      </c>
      <c r="V115" s="504">
        <f t="shared" ref="V115" si="435">IF(V66=0,0,V14/V66/0.0876)</f>
        <v>10.829873939103241</v>
      </c>
      <c r="W115" s="503">
        <f t="shared" ref="W115" si="436">IF(W66=0,0,W14/W66/0.0876)</f>
        <v>6.2127888715684483</v>
      </c>
      <c r="X115" s="507">
        <v>9.6841704718417052</v>
      </c>
      <c r="Y115" s="505">
        <f t="shared" ref="Y115:AL115" si="437">IF(Y66=0,0,Y14/Y66/0.0876)</f>
        <v>9.6841704718417052</v>
      </c>
      <c r="Z115" s="508">
        <f t="shared" si="437"/>
        <v>9.6841704718417052</v>
      </c>
      <c r="AA115" s="505">
        <f t="shared" si="437"/>
        <v>9.6841704718417052</v>
      </c>
      <c r="AB115" s="506">
        <f t="shared" si="437"/>
        <v>9.6841704718417052</v>
      </c>
      <c r="AC115" s="507">
        <f t="shared" si="437"/>
        <v>9.6841704718417052</v>
      </c>
      <c r="AD115" s="505">
        <f t="shared" si="437"/>
        <v>9.6841704718417052</v>
      </c>
      <c r="AE115" s="508">
        <f t="shared" si="437"/>
        <v>9.6841704718417052</v>
      </c>
      <c r="AF115" s="505">
        <f t="shared" si="437"/>
        <v>9.6841704718417052</v>
      </c>
      <c r="AG115" s="506">
        <f t="shared" si="437"/>
        <v>9.6841704718417052</v>
      </c>
      <c r="AH115" s="507">
        <f t="shared" si="437"/>
        <v>9.6841704718417052</v>
      </c>
      <c r="AI115" s="505">
        <f t="shared" si="437"/>
        <v>9.6841704718417052</v>
      </c>
      <c r="AJ115" s="505">
        <f t="shared" si="437"/>
        <v>9.6841704718417052</v>
      </c>
      <c r="AK115" s="508">
        <f t="shared" si="437"/>
        <v>9.6841704718417052</v>
      </c>
      <c r="AL115" s="506">
        <f t="shared" si="437"/>
        <v>9.6841704718417052</v>
      </c>
      <c r="AM115" s="507">
        <f t="shared" ref="AM115:AY115" si="438">IF(AM66=0,0,AM14/AM66/0.0876)</f>
        <v>9.6841704718417052</v>
      </c>
      <c r="AN115" s="505">
        <f t="shared" si="438"/>
        <v>9.6841704718417052</v>
      </c>
      <c r="AO115" s="505">
        <f t="shared" si="438"/>
        <v>9.6841704718417052</v>
      </c>
      <c r="AP115" s="505">
        <f t="shared" si="438"/>
        <v>9.6841704718417052</v>
      </c>
      <c r="AQ115" s="505">
        <f t="shared" si="438"/>
        <v>9.6841704718417052</v>
      </c>
      <c r="AR115" s="505">
        <f t="shared" si="438"/>
        <v>9.6841704718417052</v>
      </c>
      <c r="AS115" s="505">
        <f t="shared" si="438"/>
        <v>9.6841704718417052</v>
      </c>
      <c r="AT115" s="505">
        <f t="shared" si="438"/>
        <v>9.6841704718417052</v>
      </c>
      <c r="AU115" s="505">
        <f t="shared" si="438"/>
        <v>9.6841704718417052</v>
      </c>
      <c r="AV115" s="505">
        <f t="shared" si="438"/>
        <v>9.6841704718417052</v>
      </c>
      <c r="AW115" s="505">
        <f t="shared" si="438"/>
        <v>9.6841704718417052</v>
      </c>
      <c r="AX115" s="505">
        <f t="shared" si="438"/>
        <v>9.6841704718417052</v>
      </c>
      <c r="AY115" s="506">
        <f t="shared" si="438"/>
        <v>9.6841704718417052</v>
      </c>
    </row>
    <row r="116" spans="1:61">
      <c r="A116" s="27" t="s">
        <v>94</v>
      </c>
      <c r="B116" s="502">
        <f t="shared" ref="B116:U116" si="439">IF(B67=0,0,B15/B67/0.0876)</f>
        <v>15.363394216133944</v>
      </c>
      <c r="C116" s="503">
        <f t="shared" si="439"/>
        <v>17.101612623547773</v>
      </c>
      <c r="D116" s="503">
        <f t="shared" si="439"/>
        <v>21.407548000220061</v>
      </c>
      <c r="E116" s="503">
        <f t="shared" si="439"/>
        <v>34.735812133072407</v>
      </c>
      <c r="F116" s="503">
        <f t="shared" si="439"/>
        <v>33.881652818324724</v>
      </c>
      <c r="G116" s="503">
        <f t="shared" si="439"/>
        <v>35.706265439029863</v>
      </c>
      <c r="H116" s="503">
        <f t="shared" si="439"/>
        <v>31.335616438356166</v>
      </c>
      <c r="I116" s="503">
        <f t="shared" si="439"/>
        <v>31.021689497716899</v>
      </c>
      <c r="J116" s="503">
        <f t="shared" si="439"/>
        <v>26.737157534246577</v>
      </c>
      <c r="K116" s="503">
        <f t="shared" si="439"/>
        <v>35.922469558599701</v>
      </c>
      <c r="L116" s="503">
        <f t="shared" si="439"/>
        <v>30.464516742770169</v>
      </c>
      <c r="M116" s="503">
        <f t="shared" si="439"/>
        <v>31.50259114300211</v>
      </c>
      <c r="N116" s="503">
        <f t="shared" si="439"/>
        <v>29.252283105022837</v>
      </c>
      <c r="O116" s="503">
        <f t="shared" si="439"/>
        <v>30.888572865877254</v>
      </c>
      <c r="P116" s="503">
        <f t="shared" si="439"/>
        <v>36.64479490426308</v>
      </c>
      <c r="Q116" s="504">
        <f t="shared" si="439"/>
        <v>38.133178007335879</v>
      </c>
      <c r="R116" s="504">
        <f t="shared" si="439"/>
        <v>27.17360379346681</v>
      </c>
      <c r="S116" s="504">
        <f t="shared" si="439"/>
        <v>25.14387498031806</v>
      </c>
      <c r="T116" s="504">
        <f t="shared" si="439"/>
        <v>3.8576295128280931</v>
      </c>
      <c r="U116" s="503">
        <f t="shared" si="439"/>
        <v>3.6686602341381369</v>
      </c>
      <c r="V116" s="504">
        <f t="shared" ref="V116" si="440">IF(V67=0,0,V15/V67/0.0876)</f>
        <v>20.1791483113069</v>
      </c>
      <c r="W116" s="503">
        <f t="shared" ref="W116" si="441">IF(W67=0,0,W15/W67/0.0876)</f>
        <v>21.600050735667175</v>
      </c>
      <c r="X116" s="507">
        <v>22.70900684931507</v>
      </c>
      <c r="Y116" s="505">
        <f t="shared" ref="Y116:AL116" si="442">IF(Y67=0,0,Y15/Y67/0.0876)</f>
        <v>20.185783866057839</v>
      </c>
      <c r="Z116" s="508">
        <f t="shared" si="442"/>
        <v>20.185783866057839</v>
      </c>
      <c r="AA116" s="505">
        <f t="shared" si="442"/>
        <v>20.185783866057839</v>
      </c>
      <c r="AB116" s="506">
        <f t="shared" si="442"/>
        <v>20.185783866057839</v>
      </c>
      <c r="AC116" s="507">
        <f t="shared" si="442"/>
        <v>20.185783866057839</v>
      </c>
      <c r="AD116" s="505">
        <f t="shared" si="442"/>
        <v>20.185783866057839</v>
      </c>
      <c r="AE116" s="508">
        <f t="shared" si="442"/>
        <v>20.185783866057839</v>
      </c>
      <c r="AF116" s="505">
        <f t="shared" si="442"/>
        <v>20.185783866057839</v>
      </c>
      <c r="AG116" s="506">
        <f t="shared" si="442"/>
        <v>20.185783866057839</v>
      </c>
      <c r="AH116" s="507">
        <f t="shared" si="442"/>
        <v>20.185783866057839</v>
      </c>
      <c r="AI116" s="505">
        <f t="shared" si="442"/>
        <v>20.185783866057839</v>
      </c>
      <c r="AJ116" s="505">
        <f t="shared" si="442"/>
        <v>20.185783866057839</v>
      </c>
      <c r="AK116" s="508">
        <f t="shared" si="442"/>
        <v>20.185783866057839</v>
      </c>
      <c r="AL116" s="506">
        <f t="shared" si="442"/>
        <v>20.185783866057839</v>
      </c>
      <c r="AM116" s="507">
        <f t="shared" ref="AM116:AY116" si="443">IF(AM67=0,0,AM15/AM67/0.0876)</f>
        <v>20.185783866057839</v>
      </c>
      <c r="AN116" s="505">
        <f t="shared" si="443"/>
        <v>20.185783866057839</v>
      </c>
      <c r="AO116" s="505">
        <f t="shared" si="443"/>
        <v>20.185783866057839</v>
      </c>
      <c r="AP116" s="505">
        <f t="shared" si="443"/>
        <v>20.185783866057839</v>
      </c>
      <c r="AQ116" s="505">
        <f t="shared" si="443"/>
        <v>20.185783866057839</v>
      </c>
      <c r="AR116" s="505">
        <f t="shared" si="443"/>
        <v>20.185783866057839</v>
      </c>
      <c r="AS116" s="505">
        <f t="shared" si="443"/>
        <v>20.185783866057839</v>
      </c>
      <c r="AT116" s="505">
        <f t="shared" si="443"/>
        <v>20.185783866057839</v>
      </c>
      <c r="AU116" s="505">
        <f t="shared" si="443"/>
        <v>20.185783866057839</v>
      </c>
      <c r="AV116" s="505">
        <f t="shared" si="443"/>
        <v>20.185783866057839</v>
      </c>
      <c r="AW116" s="505">
        <f t="shared" si="443"/>
        <v>20.185783866057839</v>
      </c>
      <c r="AX116" s="505">
        <f t="shared" si="443"/>
        <v>20.185783866057839</v>
      </c>
      <c r="AY116" s="506">
        <f t="shared" si="443"/>
        <v>20.185783866057839</v>
      </c>
    </row>
    <row r="117" spans="1:61">
      <c r="A117" s="27" t="s">
        <v>91</v>
      </c>
      <c r="B117" s="502">
        <f t="shared" ref="B117:U117" si="444">IF(B68=0,0,B16/B68/0.0876)</f>
        <v>44.094751470695797</v>
      </c>
      <c r="C117" s="503">
        <f t="shared" si="444"/>
        <v>48.901641367394788</v>
      </c>
      <c r="D117" s="503">
        <f t="shared" si="444"/>
        <v>50.688823163138231</v>
      </c>
      <c r="E117" s="503">
        <f t="shared" si="444"/>
        <v>63.568687457495393</v>
      </c>
      <c r="F117" s="503">
        <f t="shared" si="444"/>
        <v>47.219843987823445</v>
      </c>
      <c r="G117" s="503">
        <f t="shared" si="444"/>
        <v>0</v>
      </c>
      <c r="H117" s="503">
        <f t="shared" si="444"/>
        <v>0</v>
      </c>
      <c r="I117" s="503">
        <f t="shared" si="444"/>
        <v>0</v>
      </c>
      <c r="J117" s="503">
        <f t="shared" si="444"/>
        <v>0</v>
      </c>
      <c r="K117" s="503">
        <f t="shared" si="444"/>
        <v>0</v>
      </c>
      <c r="L117" s="503">
        <f t="shared" si="444"/>
        <v>0</v>
      </c>
      <c r="M117" s="503">
        <f t="shared" si="444"/>
        <v>0</v>
      </c>
      <c r="N117" s="503">
        <f t="shared" si="444"/>
        <v>0</v>
      </c>
      <c r="O117" s="503">
        <f t="shared" si="444"/>
        <v>12.386986301369863</v>
      </c>
      <c r="P117" s="503">
        <f t="shared" si="444"/>
        <v>0</v>
      </c>
      <c r="Q117" s="504">
        <f t="shared" si="444"/>
        <v>0</v>
      </c>
      <c r="R117" s="504">
        <f t="shared" si="444"/>
        <v>0</v>
      </c>
      <c r="S117" s="504">
        <f t="shared" si="444"/>
        <v>0</v>
      </c>
      <c r="T117" s="504">
        <f t="shared" si="444"/>
        <v>0</v>
      </c>
      <c r="U117" s="503">
        <f t="shared" si="444"/>
        <v>0</v>
      </c>
      <c r="V117" s="504">
        <f t="shared" ref="V117" si="445">IF(V68=0,0,V16/V68/0.0876)</f>
        <v>0</v>
      </c>
      <c r="W117" s="503">
        <f t="shared" ref="W117" si="446">IF(W68=0,0,W16/W68/0.0876)</f>
        <v>0</v>
      </c>
      <c r="X117" s="507">
        <v>0</v>
      </c>
      <c r="Y117" s="505">
        <f t="shared" ref="Y117:AL117" si="447">IF(Y68=0,0,Y16/Y68/0.0876)</f>
        <v>0</v>
      </c>
      <c r="Z117" s="508">
        <f t="shared" si="447"/>
        <v>0</v>
      </c>
      <c r="AA117" s="505">
        <f t="shared" si="447"/>
        <v>0</v>
      </c>
      <c r="AB117" s="506">
        <f t="shared" si="447"/>
        <v>0</v>
      </c>
      <c r="AC117" s="507">
        <f t="shared" si="447"/>
        <v>0</v>
      </c>
      <c r="AD117" s="505">
        <f t="shared" si="447"/>
        <v>0</v>
      </c>
      <c r="AE117" s="508">
        <f t="shared" si="447"/>
        <v>0</v>
      </c>
      <c r="AF117" s="505">
        <f t="shared" si="447"/>
        <v>0</v>
      </c>
      <c r="AG117" s="506">
        <f t="shared" si="447"/>
        <v>0</v>
      </c>
      <c r="AH117" s="507">
        <f t="shared" si="447"/>
        <v>0</v>
      </c>
      <c r="AI117" s="505">
        <f t="shared" si="447"/>
        <v>0</v>
      </c>
      <c r="AJ117" s="505">
        <f t="shared" si="447"/>
        <v>0</v>
      </c>
      <c r="AK117" s="508">
        <f t="shared" si="447"/>
        <v>0</v>
      </c>
      <c r="AL117" s="506">
        <f t="shared" si="447"/>
        <v>0</v>
      </c>
      <c r="AM117" s="507">
        <f t="shared" ref="AM117:AY117" si="448">IF(AM68=0,0,AM16/AM68/0.0876)</f>
        <v>0</v>
      </c>
      <c r="AN117" s="505">
        <f t="shared" si="448"/>
        <v>0</v>
      </c>
      <c r="AO117" s="505">
        <f t="shared" si="448"/>
        <v>0</v>
      </c>
      <c r="AP117" s="505">
        <f t="shared" si="448"/>
        <v>0</v>
      </c>
      <c r="AQ117" s="505">
        <f t="shared" si="448"/>
        <v>0</v>
      </c>
      <c r="AR117" s="505">
        <f t="shared" si="448"/>
        <v>0</v>
      </c>
      <c r="AS117" s="505">
        <f t="shared" si="448"/>
        <v>0</v>
      </c>
      <c r="AT117" s="505">
        <f t="shared" si="448"/>
        <v>0</v>
      </c>
      <c r="AU117" s="505">
        <f t="shared" si="448"/>
        <v>0</v>
      </c>
      <c r="AV117" s="505">
        <f t="shared" si="448"/>
        <v>0</v>
      </c>
      <c r="AW117" s="505">
        <f t="shared" si="448"/>
        <v>0</v>
      </c>
      <c r="AX117" s="505">
        <f t="shared" si="448"/>
        <v>0</v>
      </c>
      <c r="AY117" s="506">
        <f t="shared" si="448"/>
        <v>0</v>
      </c>
    </row>
    <row r="118" spans="1:61">
      <c r="A118" s="27" t="s">
        <v>92</v>
      </c>
      <c r="B118" s="502">
        <f t="shared" ref="B118:U118" si="449">IF(B69=0,0,B17/B69/0.0876)</f>
        <v>0</v>
      </c>
      <c r="C118" s="503">
        <f t="shared" si="449"/>
        <v>0</v>
      </c>
      <c r="D118" s="503">
        <f t="shared" si="449"/>
        <v>0</v>
      </c>
      <c r="E118" s="503">
        <f t="shared" si="449"/>
        <v>31.091879550783659</v>
      </c>
      <c r="F118" s="503">
        <f t="shared" si="449"/>
        <v>25.281451739883483</v>
      </c>
      <c r="G118" s="503">
        <f t="shared" si="449"/>
        <v>0</v>
      </c>
      <c r="H118" s="503">
        <f t="shared" si="449"/>
        <v>0</v>
      </c>
      <c r="I118" s="503">
        <f t="shared" si="449"/>
        <v>0</v>
      </c>
      <c r="J118" s="503">
        <f t="shared" si="449"/>
        <v>0</v>
      </c>
      <c r="K118" s="503">
        <f t="shared" si="449"/>
        <v>0</v>
      </c>
      <c r="L118" s="503">
        <f t="shared" si="449"/>
        <v>0</v>
      </c>
      <c r="M118" s="503">
        <f t="shared" si="449"/>
        <v>0</v>
      </c>
      <c r="N118" s="503">
        <f t="shared" si="449"/>
        <v>0</v>
      </c>
      <c r="O118" s="503">
        <f t="shared" si="449"/>
        <v>0</v>
      </c>
      <c r="P118" s="503">
        <f t="shared" si="449"/>
        <v>0</v>
      </c>
      <c r="Q118" s="504">
        <f t="shared" si="449"/>
        <v>0</v>
      </c>
      <c r="R118" s="504">
        <f t="shared" si="449"/>
        <v>0</v>
      </c>
      <c r="S118" s="504">
        <f t="shared" si="449"/>
        <v>0</v>
      </c>
      <c r="T118" s="504">
        <f t="shared" si="449"/>
        <v>0</v>
      </c>
      <c r="U118" s="503">
        <f t="shared" si="449"/>
        <v>0</v>
      </c>
      <c r="V118" s="504">
        <f t="shared" ref="V118" si="450">IF(V69=0,0,V17/V69/0.0876)</f>
        <v>0</v>
      </c>
      <c r="W118" s="503">
        <f t="shared" ref="W118" si="451">IF(W69=0,0,W17/W69/0.0876)</f>
        <v>0</v>
      </c>
      <c r="X118" s="507">
        <v>0</v>
      </c>
      <c r="Y118" s="505">
        <f t="shared" ref="Y118:AL118" si="452">IF(Y69=0,0,Y17/Y69/0.0876)</f>
        <v>0</v>
      </c>
      <c r="Z118" s="508">
        <f t="shared" si="452"/>
        <v>0</v>
      </c>
      <c r="AA118" s="505">
        <f t="shared" si="452"/>
        <v>0</v>
      </c>
      <c r="AB118" s="506">
        <f t="shared" si="452"/>
        <v>0</v>
      </c>
      <c r="AC118" s="507">
        <f t="shared" si="452"/>
        <v>0</v>
      </c>
      <c r="AD118" s="505">
        <f t="shared" si="452"/>
        <v>0</v>
      </c>
      <c r="AE118" s="508">
        <f t="shared" si="452"/>
        <v>0</v>
      </c>
      <c r="AF118" s="505">
        <f t="shared" si="452"/>
        <v>0</v>
      </c>
      <c r="AG118" s="506">
        <f t="shared" si="452"/>
        <v>0</v>
      </c>
      <c r="AH118" s="507">
        <f t="shared" si="452"/>
        <v>0</v>
      </c>
      <c r="AI118" s="505">
        <f t="shared" si="452"/>
        <v>0</v>
      </c>
      <c r="AJ118" s="505">
        <f t="shared" si="452"/>
        <v>0</v>
      </c>
      <c r="AK118" s="508">
        <f t="shared" si="452"/>
        <v>0</v>
      </c>
      <c r="AL118" s="506">
        <f t="shared" si="452"/>
        <v>0</v>
      </c>
      <c r="AM118" s="507">
        <f t="shared" ref="AM118:AY118" si="453">IF(AM69=0,0,AM17/AM69/0.0876)</f>
        <v>0</v>
      </c>
      <c r="AN118" s="505">
        <f t="shared" si="453"/>
        <v>0</v>
      </c>
      <c r="AO118" s="505">
        <f t="shared" si="453"/>
        <v>0</v>
      </c>
      <c r="AP118" s="505">
        <f t="shared" si="453"/>
        <v>0</v>
      </c>
      <c r="AQ118" s="505">
        <f t="shared" si="453"/>
        <v>0</v>
      </c>
      <c r="AR118" s="505">
        <f t="shared" si="453"/>
        <v>0</v>
      </c>
      <c r="AS118" s="505">
        <f t="shared" si="453"/>
        <v>0</v>
      </c>
      <c r="AT118" s="505">
        <f t="shared" si="453"/>
        <v>0</v>
      </c>
      <c r="AU118" s="505">
        <f t="shared" si="453"/>
        <v>0</v>
      </c>
      <c r="AV118" s="505">
        <f t="shared" si="453"/>
        <v>0</v>
      </c>
      <c r="AW118" s="505">
        <f t="shared" si="453"/>
        <v>0</v>
      </c>
      <c r="AX118" s="505">
        <f t="shared" si="453"/>
        <v>0</v>
      </c>
      <c r="AY118" s="506">
        <f t="shared" si="453"/>
        <v>0</v>
      </c>
    </row>
    <row r="119" spans="1:61">
      <c r="A119" s="27" t="s">
        <v>93</v>
      </c>
      <c r="B119" s="502">
        <f t="shared" ref="B119:U119" si="454">IF(B70=0,0,B18/B70/0.0876)</f>
        <v>0</v>
      </c>
      <c r="C119" s="503">
        <f t="shared" si="454"/>
        <v>0</v>
      </c>
      <c r="D119" s="503">
        <f t="shared" si="454"/>
        <v>0</v>
      </c>
      <c r="E119" s="503">
        <f t="shared" si="454"/>
        <v>0</v>
      </c>
      <c r="F119" s="503">
        <f t="shared" si="454"/>
        <v>0</v>
      </c>
      <c r="G119" s="503">
        <f t="shared" si="454"/>
        <v>0</v>
      </c>
      <c r="H119" s="503">
        <f t="shared" si="454"/>
        <v>0</v>
      </c>
      <c r="I119" s="503">
        <f t="shared" si="454"/>
        <v>0</v>
      </c>
      <c r="J119" s="503">
        <f t="shared" si="454"/>
        <v>0</v>
      </c>
      <c r="K119" s="503">
        <f t="shared" si="454"/>
        <v>0</v>
      </c>
      <c r="L119" s="503">
        <f t="shared" si="454"/>
        <v>0</v>
      </c>
      <c r="M119" s="503">
        <f t="shared" si="454"/>
        <v>0</v>
      </c>
      <c r="N119" s="503">
        <f t="shared" si="454"/>
        <v>0</v>
      </c>
      <c r="O119" s="503">
        <f t="shared" si="454"/>
        <v>0</v>
      </c>
      <c r="P119" s="503">
        <f t="shared" si="454"/>
        <v>0</v>
      </c>
      <c r="Q119" s="504">
        <f t="shared" si="454"/>
        <v>0</v>
      </c>
      <c r="R119" s="504">
        <f t="shared" si="454"/>
        <v>0</v>
      </c>
      <c r="S119" s="504">
        <f t="shared" si="454"/>
        <v>0</v>
      </c>
      <c r="T119" s="504">
        <f t="shared" si="454"/>
        <v>0</v>
      </c>
      <c r="U119" s="503">
        <f t="shared" si="454"/>
        <v>0</v>
      </c>
      <c r="V119" s="504">
        <f t="shared" ref="V119" si="455">IF(V70=0,0,V18/V70/0.0876)</f>
        <v>0</v>
      </c>
      <c r="W119" s="503">
        <f t="shared" ref="W119:W120" si="456">IF(W70=0,0,W18/W70/0.0876)</f>
        <v>0</v>
      </c>
      <c r="X119" s="507">
        <v>0</v>
      </c>
      <c r="Y119" s="505">
        <f t="shared" ref="Y119:AL119" si="457">IF(Y70=0,0,Y18/Y70/0.0876)</f>
        <v>0</v>
      </c>
      <c r="Z119" s="508">
        <f t="shared" si="457"/>
        <v>0</v>
      </c>
      <c r="AA119" s="505">
        <f t="shared" si="457"/>
        <v>0</v>
      </c>
      <c r="AB119" s="506">
        <f t="shared" si="457"/>
        <v>0</v>
      </c>
      <c r="AC119" s="507">
        <f t="shared" si="457"/>
        <v>0</v>
      </c>
      <c r="AD119" s="505">
        <f t="shared" si="457"/>
        <v>0</v>
      </c>
      <c r="AE119" s="508">
        <f t="shared" si="457"/>
        <v>0</v>
      </c>
      <c r="AF119" s="505">
        <f t="shared" si="457"/>
        <v>0</v>
      </c>
      <c r="AG119" s="506">
        <f t="shared" si="457"/>
        <v>0</v>
      </c>
      <c r="AH119" s="507">
        <f t="shared" si="457"/>
        <v>0</v>
      </c>
      <c r="AI119" s="505">
        <f t="shared" si="457"/>
        <v>0</v>
      </c>
      <c r="AJ119" s="505">
        <f t="shared" si="457"/>
        <v>0</v>
      </c>
      <c r="AK119" s="508">
        <f t="shared" si="457"/>
        <v>0</v>
      </c>
      <c r="AL119" s="506">
        <f t="shared" si="457"/>
        <v>0</v>
      </c>
      <c r="AM119" s="507">
        <f t="shared" ref="AM119:AY119" si="458">IF(AM70=0,0,AM18/AM70/0.0876)</f>
        <v>0</v>
      </c>
      <c r="AN119" s="505">
        <f t="shared" si="458"/>
        <v>0</v>
      </c>
      <c r="AO119" s="505">
        <f t="shared" si="458"/>
        <v>0</v>
      </c>
      <c r="AP119" s="505">
        <f t="shared" si="458"/>
        <v>0</v>
      </c>
      <c r="AQ119" s="505">
        <f t="shared" si="458"/>
        <v>0</v>
      </c>
      <c r="AR119" s="505">
        <f t="shared" si="458"/>
        <v>0</v>
      </c>
      <c r="AS119" s="505">
        <f t="shared" si="458"/>
        <v>0</v>
      </c>
      <c r="AT119" s="505">
        <f t="shared" si="458"/>
        <v>0</v>
      </c>
      <c r="AU119" s="505">
        <f t="shared" si="458"/>
        <v>0</v>
      </c>
      <c r="AV119" s="505">
        <f t="shared" si="458"/>
        <v>0</v>
      </c>
      <c r="AW119" s="505">
        <f t="shared" si="458"/>
        <v>0</v>
      </c>
      <c r="AX119" s="505">
        <f t="shared" si="458"/>
        <v>0</v>
      </c>
      <c r="AY119" s="506">
        <f t="shared" si="458"/>
        <v>0</v>
      </c>
    </row>
    <row r="120" spans="1:61">
      <c r="A120" s="27" t="s">
        <v>76</v>
      </c>
      <c r="B120" s="502">
        <f t="shared" ref="B120:U120" si="459">IF(B71=0,0,B19/B71/0.0876)</f>
        <v>34.240919425811342</v>
      </c>
      <c r="C120" s="503">
        <f t="shared" si="459"/>
        <v>27.367267545380468</v>
      </c>
      <c r="D120" s="503">
        <f t="shared" si="459"/>
        <v>51.35160198451338</v>
      </c>
      <c r="E120" s="503">
        <f t="shared" si="459"/>
        <v>50.433789954337904</v>
      </c>
      <c r="F120" s="503">
        <f t="shared" si="459"/>
        <v>50.859835100117792</v>
      </c>
      <c r="G120" s="503">
        <f t="shared" si="459"/>
        <v>49.660857313215168</v>
      </c>
      <c r="H120" s="503">
        <f t="shared" si="459"/>
        <v>48.814424210874719</v>
      </c>
      <c r="I120" s="503">
        <f t="shared" si="459"/>
        <v>30.912698820039317</v>
      </c>
      <c r="J120" s="503">
        <f t="shared" si="459"/>
        <v>23.915397041696984</v>
      </c>
      <c r="K120" s="503">
        <f t="shared" si="459"/>
        <v>0.90521127687309155</v>
      </c>
      <c r="L120" s="503">
        <f t="shared" si="459"/>
        <v>0.64651566418098405</v>
      </c>
      <c r="M120" s="503">
        <f t="shared" si="459"/>
        <v>0.86171539011957721</v>
      </c>
      <c r="N120" s="503">
        <f t="shared" si="459"/>
        <v>0.82658437452958</v>
      </c>
      <c r="O120" s="503">
        <f t="shared" si="459"/>
        <v>0.6630459142224836</v>
      </c>
      <c r="P120" s="503">
        <f t="shared" si="459"/>
        <v>1.155341299009859</v>
      </c>
      <c r="Q120" s="504">
        <f t="shared" si="459"/>
        <v>1.5476906835576669</v>
      </c>
      <c r="R120" s="504">
        <f t="shared" si="459"/>
        <v>37.707267267600635</v>
      </c>
      <c r="S120" s="504">
        <f t="shared" si="459"/>
        <v>23.70027667417714</v>
      </c>
      <c r="T120" s="504">
        <f t="shared" si="459"/>
        <v>16.685612741020094</v>
      </c>
      <c r="U120" s="503">
        <f t="shared" si="459"/>
        <v>17.477789302022178</v>
      </c>
      <c r="V120" s="504">
        <f>IF(V71=0,0,V19/V71/0.0876)</f>
        <v>1.8566180649460089</v>
      </c>
      <c r="W120" s="503">
        <f t="shared" si="456"/>
        <v>1.4665135643298415</v>
      </c>
      <c r="X120" s="507">
        <v>3.4963326010166282</v>
      </c>
      <c r="Y120" s="505">
        <f t="shared" ref="Y120:AL120" si="460">IF(Y71=0,0,Y19/Y71/0.0876)</f>
        <v>1.9882578095910011</v>
      </c>
      <c r="Z120" s="508">
        <f t="shared" si="460"/>
        <v>1.9882578095910011</v>
      </c>
      <c r="AA120" s="505">
        <f t="shared" si="460"/>
        <v>1.2252679953749974</v>
      </c>
      <c r="AB120" s="506">
        <f t="shared" si="460"/>
        <v>1.2252679953749974</v>
      </c>
      <c r="AC120" s="507">
        <f t="shared" si="460"/>
        <v>1.2252679953749974</v>
      </c>
      <c r="AD120" s="505">
        <f t="shared" si="460"/>
        <v>0.91647032453407029</v>
      </c>
      <c r="AE120" s="508">
        <f t="shared" si="460"/>
        <v>0.91647032453407029</v>
      </c>
      <c r="AF120" s="505">
        <f t="shared" si="460"/>
        <v>0.91647032453407029</v>
      </c>
      <c r="AG120" s="506">
        <f t="shared" si="460"/>
        <v>0.96510683069747383</v>
      </c>
      <c r="AH120" s="507">
        <f t="shared" si="460"/>
        <v>0.96510683069747383</v>
      </c>
      <c r="AI120" s="505">
        <f t="shared" si="460"/>
        <v>0.96510683069747383</v>
      </c>
      <c r="AJ120" s="505">
        <f t="shared" si="460"/>
        <v>0.77871298528230148</v>
      </c>
      <c r="AK120" s="508">
        <f t="shared" si="460"/>
        <v>0.77871298528230148</v>
      </c>
      <c r="AL120" s="506">
        <f t="shared" si="460"/>
        <v>0.77871298528230148</v>
      </c>
      <c r="AM120" s="507">
        <f t="shared" ref="AM120:AY120" si="461">IF(AM71=0,0,AM19/AM71/0.0876)</f>
        <v>0.77871298528230148</v>
      </c>
      <c r="AN120" s="505">
        <f t="shared" si="461"/>
        <v>0.77871298528230148</v>
      </c>
      <c r="AO120" s="505">
        <f t="shared" si="461"/>
        <v>0.77871298528230148</v>
      </c>
      <c r="AP120" s="505">
        <f t="shared" si="461"/>
        <v>0.77871298528230148</v>
      </c>
      <c r="AQ120" s="505">
        <f t="shared" si="461"/>
        <v>0.77871298528230148</v>
      </c>
      <c r="AR120" s="505">
        <f t="shared" si="461"/>
        <v>0.77871298528230148</v>
      </c>
      <c r="AS120" s="505">
        <f t="shared" si="461"/>
        <v>0.77871298528230148</v>
      </c>
      <c r="AT120" s="505">
        <f t="shared" si="461"/>
        <v>0.77871298528230148</v>
      </c>
      <c r="AU120" s="505">
        <f t="shared" si="461"/>
        <v>0.77871298528230148</v>
      </c>
      <c r="AV120" s="505">
        <f t="shared" si="461"/>
        <v>0.77871298528230148</v>
      </c>
      <c r="AW120" s="505">
        <f t="shared" si="461"/>
        <v>0.77871298528230148</v>
      </c>
      <c r="AX120" s="505">
        <f t="shared" si="461"/>
        <v>0.77871298528230148</v>
      </c>
      <c r="AY120" s="506">
        <f t="shared" si="461"/>
        <v>0.77871298528230148</v>
      </c>
    </row>
    <row r="121" spans="1:61">
      <c r="A121" s="220" t="s">
        <v>96</v>
      </c>
      <c r="B121" s="502">
        <f>IF(B72=0,0,(B20+B21)/B72/0.0876)</f>
        <v>5.2948266625851375</v>
      </c>
      <c r="C121" s="503">
        <f t="shared" ref="C121:U121" si="462">IF(C72=0,0,(C20+C21)/C72/0.0876)</f>
        <v>10.254830004388792</v>
      </c>
      <c r="D121" s="503">
        <f t="shared" si="462"/>
        <v>5.2175198825529936</v>
      </c>
      <c r="E121" s="503">
        <f t="shared" si="462"/>
        <v>3.0735367014705766</v>
      </c>
      <c r="F121" s="503">
        <f t="shared" si="462"/>
        <v>4.7073389574218849</v>
      </c>
      <c r="G121" s="503">
        <f t="shared" si="462"/>
        <v>8.0469599718245135</v>
      </c>
      <c r="H121" s="503">
        <f t="shared" si="462"/>
        <v>11.317615960875527</v>
      </c>
      <c r="I121" s="503">
        <f t="shared" si="462"/>
        <v>16.013045326914003</v>
      </c>
      <c r="J121" s="503">
        <f t="shared" si="462"/>
        <v>9.5718645099270514</v>
      </c>
      <c r="K121" s="503">
        <f t="shared" si="462"/>
        <v>10.802740384566675</v>
      </c>
      <c r="L121" s="503">
        <f t="shared" si="462"/>
        <v>11.437223186914485</v>
      </c>
      <c r="M121" s="503">
        <f t="shared" si="462"/>
        <v>8.8434306037045758</v>
      </c>
      <c r="N121" s="503">
        <f t="shared" si="462"/>
        <v>11.047736615775738</v>
      </c>
      <c r="O121" s="503">
        <f t="shared" si="462"/>
        <v>61.957042596509098</v>
      </c>
      <c r="P121" s="503">
        <f t="shared" si="462"/>
        <v>24.986151782268006</v>
      </c>
      <c r="Q121" s="504">
        <f t="shared" si="462"/>
        <v>14.059774528251655</v>
      </c>
      <c r="R121" s="504">
        <f t="shared" si="462"/>
        <v>14.729806904683382</v>
      </c>
      <c r="S121" s="504">
        <f t="shared" si="462"/>
        <v>19.688594191743093</v>
      </c>
      <c r="T121" s="504">
        <f t="shared" si="462"/>
        <v>10.22255544333202</v>
      </c>
      <c r="U121" s="503">
        <f t="shared" si="462"/>
        <v>8.3061450678146844</v>
      </c>
      <c r="V121" s="504">
        <f t="shared" ref="V121" si="463">IF(V72=0,0,(V20+V21)/V72/0.0876)</f>
        <v>10.049813862138732</v>
      </c>
      <c r="W121" s="503">
        <f t="shared" ref="W121" si="464">IF(W72=0,0,(W20+W21)/W72/0.0876)</f>
        <v>12.644752627573126</v>
      </c>
      <c r="X121" s="512">
        <v>12.599383093942382</v>
      </c>
      <c r="Y121" s="510">
        <f t="shared" ref="Y121:AY121" si="465">X121</f>
        <v>12.599383093942382</v>
      </c>
      <c r="Z121" s="513">
        <f t="shared" si="465"/>
        <v>12.599383093942382</v>
      </c>
      <c r="AA121" s="510">
        <f t="shared" si="465"/>
        <v>12.599383093942382</v>
      </c>
      <c r="AB121" s="511">
        <f t="shared" si="465"/>
        <v>12.599383093942382</v>
      </c>
      <c r="AC121" s="512">
        <f t="shared" si="465"/>
        <v>12.599383093942382</v>
      </c>
      <c r="AD121" s="510">
        <f t="shared" si="465"/>
        <v>12.599383093942382</v>
      </c>
      <c r="AE121" s="513">
        <f t="shared" si="465"/>
        <v>12.599383093942382</v>
      </c>
      <c r="AF121" s="510">
        <f t="shared" si="465"/>
        <v>12.599383093942382</v>
      </c>
      <c r="AG121" s="511">
        <f t="shared" si="465"/>
        <v>12.599383093942382</v>
      </c>
      <c r="AH121" s="512">
        <f t="shared" si="465"/>
        <v>12.599383093942382</v>
      </c>
      <c r="AI121" s="510">
        <f t="shared" si="465"/>
        <v>12.599383093942382</v>
      </c>
      <c r="AJ121" s="510">
        <f t="shared" si="465"/>
        <v>12.599383093942382</v>
      </c>
      <c r="AK121" s="513">
        <f t="shared" si="465"/>
        <v>12.599383093942382</v>
      </c>
      <c r="AL121" s="511">
        <f t="shared" si="465"/>
        <v>12.599383093942382</v>
      </c>
      <c r="AM121" s="512">
        <f t="shared" si="465"/>
        <v>12.599383093942382</v>
      </c>
      <c r="AN121" s="510">
        <f t="shared" si="465"/>
        <v>12.599383093942382</v>
      </c>
      <c r="AO121" s="510">
        <f t="shared" si="465"/>
        <v>12.599383093942382</v>
      </c>
      <c r="AP121" s="510">
        <f t="shared" si="465"/>
        <v>12.599383093942382</v>
      </c>
      <c r="AQ121" s="510">
        <f t="shared" si="465"/>
        <v>12.599383093942382</v>
      </c>
      <c r="AR121" s="510">
        <f t="shared" si="465"/>
        <v>12.599383093942382</v>
      </c>
      <c r="AS121" s="510">
        <f t="shared" si="465"/>
        <v>12.599383093942382</v>
      </c>
      <c r="AT121" s="510">
        <f t="shared" si="465"/>
        <v>12.599383093942382</v>
      </c>
      <c r="AU121" s="510">
        <f t="shared" si="465"/>
        <v>12.599383093942382</v>
      </c>
      <c r="AV121" s="510">
        <f t="shared" si="465"/>
        <v>12.599383093942382</v>
      </c>
      <c r="AW121" s="510">
        <f t="shared" si="465"/>
        <v>12.599383093942382</v>
      </c>
      <c r="AX121" s="510">
        <f t="shared" si="465"/>
        <v>12.599383093942382</v>
      </c>
      <c r="AY121" s="511">
        <f t="shared" si="465"/>
        <v>12.599383093942382</v>
      </c>
    </row>
    <row r="122" spans="1:61" ht="17.100000000000001" customHeight="1">
      <c r="A122" s="753" t="s">
        <v>77</v>
      </c>
      <c r="B122" s="545"/>
      <c r="C122" s="546"/>
      <c r="D122" s="546"/>
      <c r="E122" s="546"/>
      <c r="F122" s="546"/>
      <c r="G122" s="546"/>
      <c r="H122" s="546"/>
      <c r="I122" s="546"/>
      <c r="J122" s="546"/>
      <c r="K122" s="546"/>
      <c r="L122" s="546"/>
      <c r="M122" s="546"/>
      <c r="N122" s="546"/>
      <c r="O122" s="546"/>
      <c r="P122" s="546"/>
      <c r="Q122" s="726"/>
      <c r="R122" s="726"/>
      <c r="S122" s="726"/>
      <c r="T122" s="726"/>
      <c r="U122" s="546"/>
      <c r="V122" s="726"/>
      <c r="W122" s="546"/>
      <c r="X122" s="728"/>
      <c r="Y122" s="729"/>
      <c r="Z122" s="730"/>
      <c r="AA122" s="729"/>
      <c r="AB122" s="727"/>
      <c r="AC122" s="728"/>
      <c r="AD122" s="729"/>
      <c r="AE122" s="730"/>
      <c r="AF122" s="729"/>
      <c r="AG122" s="727"/>
      <c r="AH122" s="728"/>
      <c r="AI122" s="729"/>
      <c r="AJ122" s="729"/>
      <c r="AK122" s="730"/>
      <c r="AL122" s="727"/>
      <c r="AM122" s="728"/>
      <c r="AN122" s="729"/>
      <c r="AO122" s="729"/>
      <c r="AP122" s="729"/>
      <c r="AQ122" s="729"/>
      <c r="AR122" s="729"/>
      <c r="AS122" s="729"/>
      <c r="AT122" s="729"/>
      <c r="AU122" s="729"/>
      <c r="AV122" s="729"/>
      <c r="AW122" s="729"/>
      <c r="AX122" s="729"/>
      <c r="AY122" s="727"/>
    </row>
    <row r="123" spans="1:61" ht="17.100000000000001" customHeight="1" thickBot="1">
      <c r="A123" s="731" t="s">
        <v>345</v>
      </c>
      <c r="B123" s="514">
        <f t="shared" ref="B123:U123" si="466">IF(B73=0,0,B22/B73/0.0876)</f>
        <v>0</v>
      </c>
      <c r="C123" s="515">
        <f t="shared" si="466"/>
        <v>0</v>
      </c>
      <c r="D123" s="515">
        <f t="shared" si="466"/>
        <v>0</v>
      </c>
      <c r="E123" s="515">
        <f t="shared" si="466"/>
        <v>0</v>
      </c>
      <c r="F123" s="515">
        <f t="shared" si="466"/>
        <v>0</v>
      </c>
      <c r="G123" s="515">
        <f t="shared" si="466"/>
        <v>0</v>
      </c>
      <c r="H123" s="515">
        <f t="shared" si="466"/>
        <v>0</v>
      </c>
      <c r="I123" s="515">
        <f t="shared" si="466"/>
        <v>0</v>
      </c>
      <c r="J123" s="515">
        <f t="shared" si="466"/>
        <v>0</v>
      </c>
      <c r="K123" s="515">
        <f t="shared" si="466"/>
        <v>0</v>
      </c>
      <c r="L123" s="515">
        <f t="shared" si="466"/>
        <v>0</v>
      </c>
      <c r="M123" s="515">
        <f t="shared" si="466"/>
        <v>0</v>
      </c>
      <c r="N123" s="515">
        <f t="shared" si="466"/>
        <v>0</v>
      </c>
      <c r="O123" s="515">
        <f t="shared" si="466"/>
        <v>0</v>
      </c>
      <c r="P123" s="515">
        <f t="shared" si="466"/>
        <v>0</v>
      </c>
      <c r="Q123" s="516">
        <f t="shared" si="466"/>
        <v>0</v>
      </c>
      <c r="R123" s="516">
        <f t="shared" si="466"/>
        <v>0</v>
      </c>
      <c r="S123" s="516">
        <f t="shared" si="466"/>
        <v>0</v>
      </c>
      <c r="T123" s="516"/>
      <c r="U123" s="515">
        <f t="shared" si="466"/>
        <v>0</v>
      </c>
      <c r="V123" s="516">
        <f t="shared" ref="V123" si="467">IF(V73=0,0,V22/V73/0.0876)</f>
        <v>0</v>
      </c>
      <c r="W123" s="515">
        <f t="shared" ref="W123" si="468">IF(W73=0,0,W22/W73/0.0876)</f>
        <v>0</v>
      </c>
      <c r="X123" s="519">
        <v>2.9465753424657537</v>
      </c>
      <c r="Y123" s="517">
        <f t="shared" ref="Y123:AL123" si="469">IF(Y73=0,0,Y22/Y73/0.0876)</f>
        <v>0</v>
      </c>
      <c r="Z123" s="520">
        <f t="shared" si="469"/>
        <v>0</v>
      </c>
      <c r="AA123" s="517">
        <f t="shared" si="469"/>
        <v>0</v>
      </c>
      <c r="AB123" s="518">
        <f t="shared" si="469"/>
        <v>0</v>
      </c>
      <c r="AC123" s="519">
        <f t="shared" si="469"/>
        <v>0</v>
      </c>
      <c r="AD123" s="517">
        <f t="shared" si="469"/>
        <v>0</v>
      </c>
      <c r="AE123" s="520">
        <f t="shared" si="469"/>
        <v>0</v>
      </c>
      <c r="AF123" s="517">
        <f t="shared" si="469"/>
        <v>0</v>
      </c>
      <c r="AG123" s="518">
        <f t="shared" si="469"/>
        <v>0</v>
      </c>
      <c r="AH123" s="519">
        <f t="shared" si="469"/>
        <v>0</v>
      </c>
      <c r="AI123" s="517">
        <f t="shared" si="469"/>
        <v>0</v>
      </c>
      <c r="AJ123" s="517">
        <f t="shared" si="469"/>
        <v>0</v>
      </c>
      <c r="AK123" s="520">
        <f t="shared" si="469"/>
        <v>0</v>
      </c>
      <c r="AL123" s="518">
        <f t="shared" si="469"/>
        <v>0</v>
      </c>
      <c r="AM123" s="519">
        <f t="shared" ref="AM123:AY124" si="470">IF(AM73=0,0,AM22/AM73/0.0876)</f>
        <v>0</v>
      </c>
      <c r="AN123" s="517">
        <f t="shared" si="470"/>
        <v>0</v>
      </c>
      <c r="AO123" s="517">
        <f t="shared" si="470"/>
        <v>0</v>
      </c>
      <c r="AP123" s="517">
        <f t="shared" si="470"/>
        <v>0</v>
      </c>
      <c r="AQ123" s="517">
        <f t="shared" si="470"/>
        <v>0</v>
      </c>
      <c r="AR123" s="517">
        <f t="shared" si="470"/>
        <v>0</v>
      </c>
      <c r="AS123" s="517">
        <f t="shared" si="470"/>
        <v>0</v>
      </c>
      <c r="AT123" s="517">
        <f t="shared" si="470"/>
        <v>0</v>
      </c>
      <c r="AU123" s="517">
        <f t="shared" si="470"/>
        <v>0</v>
      </c>
      <c r="AV123" s="517">
        <f t="shared" si="470"/>
        <v>0</v>
      </c>
      <c r="AW123" s="517">
        <f t="shared" si="470"/>
        <v>0</v>
      </c>
      <c r="AX123" s="517">
        <f t="shared" si="470"/>
        <v>0</v>
      </c>
      <c r="AY123" s="518">
        <f t="shared" si="470"/>
        <v>0</v>
      </c>
    </row>
    <row r="124" spans="1:61" ht="17.100000000000001" customHeight="1" thickTop="1">
      <c r="A124" s="221" t="s">
        <v>78</v>
      </c>
      <c r="B124" s="521">
        <f t="shared" ref="B124:U124" si="471">IF(B74=0,0,B23/B74/0.0876)</f>
        <v>0</v>
      </c>
      <c r="C124" s="522">
        <f t="shared" si="471"/>
        <v>0</v>
      </c>
      <c r="D124" s="522">
        <f t="shared" si="471"/>
        <v>0</v>
      </c>
      <c r="E124" s="522">
        <f t="shared" si="471"/>
        <v>0</v>
      </c>
      <c r="F124" s="522">
        <f t="shared" si="471"/>
        <v>0</v>
      </c>
      <c r="G124" s="522">
        <f t="shared" si="471"/>
        <v>0</v>
      </c>
      <c r="H124" s="522">
        <f t="shared" si="471"/>
        <v>5.8009333870534521</v>
      </c>
      <c r="I124" s="522">
        <f t="shared" si="471"/>
        <v>57.748441105710221</v>
      </c>
      <c r="J124" s="522">
        <f t="shared" si="471"/>
        <v>60.097618742798623</v>
      </c>
      <c r="K124" s="522">
        <f t="shared" si="471"/>
        <v>60.202205231673219</v>
      </c>
      <c r="L124" s="522">
        <f t="shared" si="471"/>
        <v>58.895734473393617</v>
      </c>
      <c r="M124" s="522">
        <f t="shared" si="471"/>
        <v>52.17398056705958</v>
      </c>
      <c r="N124" s="522">
        <f t="shared" si="471"/>
        <v>38.38691265282074</v>
      </c>
      <c r="O124" s="522">
        <f t="shared" si="471"/>
        <v>30.366650011797201</v>
      </c>
      <c r="P124" s="522">
        <f t="shared" si="471"/>
        <v>16.081020767394236</v>
      </c>
      <c r="Q124" s="523">
        <f t="shared" si="471"/>
        <v>13.500115248921128</v>
      </c>
      <c r="R124" s="523">
        <f t="shared" si="471"/>
        <v>8.2259633353727022</v>
      </c>
      <c r="S124" s="523">
        <f t="shared" si="471"/>
        <v>20.666840983765283</v>
      </c>
      <c r="T124" s="523">
        <f t="shared" si="471"/>
        <v>49.049055620953744</v>
      </c>
      <c r="U124" s="522">
        <f t="shared" si="471"/>
        <v>31.13778748576313</v>
      </c>
      <c r="V124" s="523">
        <f t="shared" ref="V124" si="472">IF(V74=0,0,V23/V74/0.0876)</f>
        <v>4.838839314205055</v>
      </c>
      <c r="W124" s="522">
        <f t="shared" ref="W124" si="473">IF(W74=0,0,W23/W74/0.0876)</f>
        <v>30.201168270832078</v>
      </c>
      <c r="X124" s="526">
        <v>30.991316038812787</v>
      </c>
      <c r="Y124" s="524">
        <f t="shared" ref="Y124:AL125" si="474">IF(Y74=0,0,Y23/Y74/0.0876)</f>
        <v>30.991316038812787</v>
      </c>
      <c r="Z124" s="527">
        <f t="shared" si="474"/>
        <v>30.991316038812787</v>
      </c>
      <c r="AA124" s="524">
        <f t="shared" si="474"/>
        <v>30.991316038812787</v>
      </c>
      <c r="AB124" s="525">
        <f t="shared" si="474"/>
        <v>30.991316038812787</v>
      </c>
      <c r="AC124" s="526">
        <f t="shared" si="474"/>
        <v>30.991316038812787</v>
      </c>
      <c r="AD124" s="524">
        <f t="shared" si="474"/>
        <v>30.991316038812787</v>
      </c>
      <c r="AE124" s="527">
        <f t="shared" si="474"/>
        <v>30.991316038812787</v>
      </c>
      <c r="AF124" s="524">
        <f t="shared" si="474"/>
        <v>30.991316038812787</v>
      </c>
      <c r="AG124" s="525">
        <f t="shared" si="474"/>
        <v>30.991316038812787</v>
      </c>
      <c r="AH124" s="526">
        <f t="shared" si="474"/>
        <v>30.991316038812787</v>
      </c>
      <c r="AI124" s="524">
        <f t="shared" si="474"/>
        <v>30.991316038812787</v>
      </c>
      <c r="AJ124" s="524">
        <f t="shared" si="474"/>
        <v>30.991316038812787</v>
      </c>
      <c r="AK124" s="527">
        <f t="shared" si="474"/>
        <v>30.991316038812787</v>
      </c>
      <c r="AL124" s="525">
        <f t="shared" si="474"/>
        <v>30.991316038812787</v>
      </c>
      <c r="AM124" s="526">
        <f t="shared" si="470"/>
        <v>30.991316038812787</v>
      </c>
      <c r="AN124" s="524">
        <f t="shared" si="470"/>
        <v>30.991316038812787</v>
      </c>
      <c r="AO124" s="524">
        <f t="shared" si="470"/>
        <v>30.991316038812787</v>
      </c>
      <c r="AP124" s="524">
        <f t="shared" si="470"/>
        <v>30.991316038812787</v>
      </c>
      <c r="AQ124" s="524">
        <f t="shared" si="470"/>
        <v>30.991316038812787</v>
      </c>
      <c r="AR124" s="524">
        <f t="shared" si="470"/>
        <v>30.991316038812787</v>
      </c>
      <c r="AS124" s="524">
        <f t="shared" si="470"/>
        <v>30.991316038812787</v>
      </c>
      <c r="AT124" s="524">
        <f t="shared" si="470"/>
        <v>30.991316038812787</v>
      </c>
      <c r="AU124" s="524">
        <f t="shared" si="470"/>
        <v>30.991316038812787</v>
      </c>
      <c r="AV124" s="524">
        <f t="shared" si="470"/>
        <v>30.991316038812787</v>
      </c>
      <c r="AW124" s="524">
        <f t="shared" si="470"/>
        <v>30.991316038812787</v>
      </c>
      <c r="AX124" s="524">
        <f t="shared" si="470"/>
        <v>30.991316038812787</v>
      </c>
      <c r="AY124" s="525">
        <f t="shared" si="470"/>
        <v>30.991316038812787</v>
      </c>
      <c r="BI124" s="743"/>
    </row>
    <row r="125" spans="1:61">
      <c r="A125" s="222" t="s">
        <v>79</v>
      </c>
      <c r="B125" s="502">
        <f t="shared" ref="B125:U125" si="475">IF(B75=0,0,B24/B75/0.0876)</f>
        <v>0.76357547280266336</v>
      </c>
      <c r="C125" s="503">
        <f t="shared" si="475"/>
        <v>0.70818894341465688</v>
      </c>
      <c r="D125" s="503">
        <f t="shared" si="475"/>
        <v>1.9556168108546046E-2</v>
      </c>
      <c r="E125" s="503">
        <f t="shared" si="475"/>
        <v>3.6923531366539896E-3</v>
      </c>
      <c r="F125" s="503">
        <f t="shared" si="475"/>
        <v>4.3656466585838112E-2</v>
      </c>
      <c r="G125" s="503">
        <f t="shared" si="475"/>
        <v>9.323436846222416E-3</v>
      </c>
      <c r="H125" s="503">
        <f t="shared" si="475"/>
        <v>0</v>
      </c>
      <c r="I125" s="503">
        <f t="shared" si="475"/>
        <v>2.047967960679015E-2</v>
      </c>
      <c r="J125" s="503">
        <f t="shared" si="475"/>
        <v>0.16435653482113158</v>
      </c>
      <c r="K125" s="503">
        <f t="shared" si="475"/>
        <v>0.29911188650526982</v>
      </c>
      <c r="L125" s="503">
        <f t="shared" si="475"/>
        <v>12.065051459513734</v>
      </c>
      <c r="M125" s="503">
        <f t="shared" si="475"/>
        <v>6.017999573759937E-2</v>
      </c>
      <c r="N125" s="503">
        <f t="shared" si="475"/>
        <v>0.15857816630617638</v>
      </c>
      <c r="O125" s="503">
        <f t="shared" si="475"/>
        <v>0.70944293278217962</v>
      </c>
      <c r="P125" s="503">
        <f t="shared" si="475"/>
        <v>4.6216665761869429</v>
      </c>
      <c r="Q125" s="504">
        <f t="shared" si="475"/>
        <v>5.9740336546031516</v>
      </c>
      <c r="R125" s="504">
        <f t="shared" si="475"/>
        <v>5.8303168752921986</v>
      </c>
      <c r="S125" s="504">
        <f t="shared" si="475"/>
        <v>5.4152130426792207</v>
      </c>
      <c r="T125" s="504">
        <f t="shared" si="475"/>
        <v>7.7432098386241766</v>
      </c>
      <c r="U125" s="503">
        <f t="shared" si="475"/>
        <v>8.1085720526103859</v>
      </c>
      <c r="V125" s="504">
        <f t="shared" ref="V125" si="476">IF(V75=0,0,V24/V75/0.0876)</f>
        <v>6.049045645474072</v>
      </c>
      <c r="W125" s="503">
        <f t="shared" ref="W125" si="477">IF(W75=0,0,W24/W75/0.0876)</f>
        <v>3.305906921332475</v>
      </c>
      <c r="X125" s="530">
        <v>8.3481155251141548</v>
      </c>
      <c r="Y125" s="528">
        <f t="shared" si="474"/>
        <v>5.6027620973920502</v>
      </c>
      <c r="Z125" s="531">
        <f t="shared" si="474"/>
        <v>5.6027620973920502</v>
      </c>
      <c r="AA125" s="528">
        <f t="shared" si="474"/>
        <v>5.6027620973920502</v>
      </c>
      <c r="AB125" s="529">
        <f t="shared" si="474"/>
        <v>5.6027620973920502</v>
      </c>
      <c r="AC125" s="530">
        <f t="shared" si="474"/>
        <v>5.6027620973920502</v>
      </c>
      <c r="AD125" s="528">
        <f t="shared" si="474"/>
        <v>5.6027620973920502</v>
      </c>
      <c r="AE125" s="531">
        <f t="shared" si="474"/>
        <v>5.6027620973920502</v>
      </c>
      <c r="AF125" s="528">
        <f t="shared" si="474"/>
        <v>5.6027620973920502</v>
      </c>
      <c r="AG125" s="529">
        <f t="shared" si="474"/>
        <v>5.6027620973920502</v>
      </c>
      <c r="AH125" s="530">
        <f t="shared" si="474"/>
        <v>5.6027620973920502</v>
      </c>
      <c r="AI125" s="528">
        <f t="shared" si="474"/>
        <v>5.6027620973920502</v>
      </c>
      <c r="AJ125" s="528">
        <f t="shared" si="474"/>
        <v>5.6027620973920502</v>
      </c>
      <c r="AK125" s="531">
        <f t="shared" si="474"/>
        <v>5.6027620973920502</v>
      </c>
      <c r="AL125" s="529">
        <f t="shared" si="474"/>
        <v>5.6027620973920502</v>
      </c>
      <c r="AM125" s="530">
        <f t="shared" ref="AM125:AY125" si="478">IF(AM75=0,0,AM24/AM75/0.0876)</f>
        <v>5.6027620973920502</v>
      </c>
      <c r="AN125" s="528">
        <f t="shared" si="478"/>
        <v>5.6027620973920502</v>
      </c>
      <c r="AO125" s="528">
        <f t="shared" si="478"/>
        <v>5.6027620973920502</v>
      </c>
      <c r="AP125" s="528">
        <f t="shared" si="478"/>
        <v>5.6027620973920502</v>
      </c>
      <c r="AQ125" s="528">
        <f t="shared" si="478"/>
        <v>5.6027620973920502</v>
      </c>
      <c r="AR125" s="528">
        <f t="shared" si="478"/>
        <v>5.6027620973920502</v>
      </c>
      <c r="AS125" s="528">
        <f t="shared" si="478"/>
        <v>5.6027620973920502</v>
      </c>
      <c r="AT125" s="528">
        <f t="shared" si="478"/>
        <v>5.6027620973920502</v>
      </c>
      <c r="AU125" s="528">
        <f t="shared" si="478"/>
        <v>5.6027620973920502</v>
      </c>
      <c r="AV125" s="528">
        <f t="shared" si="478"/>
        <v>5.6027620973920502</v>
      </c>
      <c r="AW125" s="528">
        <f t="shared" si="478"/>
        <v>5.6027620973920502</v>
      </c>
      <c r="AX125" s="528">
        <f t="shared" si="478"/>
        <v>5.6027620973920502</v>
      </c>
      <c r="AY125" s="529">
        <f t="shared" si="478"/>
        <v>5.6027620973920502</v>
      </c>
      <c r="BI125" s="743"/>
    </row>
    <row r="126" spans="1:61">
      <c r="A126" s="28" t="s">
        <v>273</v>
      </c>
      <c r="B126" s="640">
        <f t="shared" ref="B126:U126" si="479">IF(B76=0,0,B25/B76/0.0876)</f>
        <v>0</v>
      </c>
      <c r="C126" s="641">
        <f t="shared" si="479"/>
        <v>0</v>
      </c>
      <c r="D126" s="641">
        <f t="shared" si="479"/>
        <v>0</v>
      </c>
      <c r="E126" s="641">
        <f t="shared" si="479"/>
        <v>0</v>
      </c>
      <c r="F126" s="641">
        <f t="shared" si="479"/>
        <v>0</v>
      </c>
      <c r="G126" s="641">
        <f t="shared" si="479"/>
        <v>0</v>
      </c>
      <c r="H126" s="641">
        <f t="shared" si="479"/>
        <v>0</v>
      </c>
      <c r="I126" s="641">
        <f t="shared" si="479"/>
        <v>0</v>
      </c>
      <c r="J126" s="641">
        <f t="shared" si="479"/>
        <v>0</v>
      </c>
      <c r="K126" s="641">
        <f t="shared" si="479"/>
        <v>0</v>
      </c>
      <c r="L126" s="641">
        <f t="shared" si="479"/>
        <v>0</v>
      </c>
      <c r="M126" s="641">
        <f t="shared" si="479"/>
        <v>0</v>
      </c>
      <c r="N126" s="641">
        <f t="shared" si="479"/>
        <v>0</v>
      </c>
      <c r="O126" s="496">
        <f t="shared" si="479"/>
        <v>35.639845864636989</v>
      </c>
      <c r="P126" s="496">
        <f t="shared" si="479"/>
        <v>36.508663804144973</v>
      </c>
      <c r="Q126" s="497">
        <f t="shared" si="479"/>
        <v>16.452568537921984</v>
      </c>
      <c r="R126" s="497">
        <f t="shared" si="479"/>
        <v>12.15962713805448</v>
      </c>
      <c r="S126" s="497">
        <f t="shared" si="479"/>
        <v>7.8850717730809752</v>
      </c>
      <c r="T126" s="497">
        <f t="shared" si="479"/>
        <v>24.287436895154201</v>
      </c>
      <c r="U126" s="496">
        <f t="shared" si="479"/>
        <v>26.255146682762831</v>
      </c>
      <c r="V126" s="497">
        <f t="shared" ref="V126" si="480">IF(V76=0,0,V25/V76/0.0876)</f>
        <v>24.144273367444221</v>
      </c>
      <c r="W126" s="496">
        <f t="shared" ref="W126" si="481">IF(W76=0,0,W25/W76/0.0876)</f>
        <v>13.72210041493979</v>
      </c>
      <c r="X126" s="534">
        <v>12.711461797812468</v>
      </c>
      <c r="Y126" s="532">
        <f t="shared" ref="Y126:AL126" si="482">IF(Y76=0,0,Y25/Y76/0.0876)</f>
        <v>8.2474704606019866</v>
      </c>
      <c r="Z126" s="535">
        <f t="shared" si="482"/>
        <v>8.2474704606019866</v>
      </c>
      <c r="AA126" s="532">
        <f t="shared" si="482"/>
        <v>8.2474704606019866</v>
      </c>
      <c r="AB126" s="533">
        <f t="shared" si="482"/>
        <v>8.2474704606019866</v>
      </c>
      <c r="AC126" s="534">
        <f t="shared" si="482"/>
        <v>8.2474704606019866</v>
      </c>
      <c r="AD126" s="532">
        <f t="shared" si="482"/>
        <v>8.2474704606019866</v>
      </c>
      <c r="AE126" s="535">
        <f t="shared" si="482"/>
        <v>8.2474704606019866</v>
      </c>
      <c r="AF126" s="532">
        <f t="shared" si="482"/>
        <v>8.2474704606019866</v>
      </c>
      <c r="AG126" s="533">
        <f t="shared" si="482"/>
        <v>8.2474704606019866</v>
      </c>
      <c r="AH126" s="534">
        <f t="shared" si="482"/>
        <v>8.2474704606019866</v>
      </c>
      <c r="AI126" s="532">
        <f t="shared" si="482"/>
        <v>8.2474704606019866</v>
      </c>
      <c r="AJ126" s="532">
        <f t="shared" si="482"/>
        <v>8.2474704606019866</v>
      </c>
      <c r="AK126" s="535">
        <f t="shared" si="482"/>
        <v>8.2474704606019866</v>
      </c>
      <c r="AL126" s="533">
        <f t="shared" si="482"/>
        <v>8.2474704606019866</v>
      </c>
      <c r="AM126" s="534">
        <f t="shared" ref="AM126:AY126" si="483">IF(AM76=0,0,AM25/AM76/0.0876)</f>
        <v>8.2474704606019866</v>
      </c>
      <c r="AN126" s="532">
        <f t="shared" si="483"/>
        <v>8.2474704606019866</v>
      </c>
      <c r="AO126" s="532">
        <f t="shared" si="483"/>
        <v>8.2474704606019866</v>
      </c>
      <c r="AP126" s="532">
        <f t="shared" si="483"/>
        <v>8.2474704606019866</v>
      </c>
      <c r="AQ126" s="532">
        <f t="shared" si="483"/>
        <v>8.2474704606019866</v>
      </c>
      <c r="AR126" s="532">
        <f t="shared" si="483"/>
        <v>8.2474704606019866</v>
      </c>
      <c r="AS126" s="532">
        <f t="shared" si="483"/>
        <v>8.2474704606019866</v>
      </c>
      <c r="AT126" s="532">
        <f t="shared" si="483"/>
        <v>8.2474704606019866</v>
      </c>
      <c r="AU126" s="532">
        <f t="shared" si="483"/>
        <v>8.2474704606019866</v>
      </c>
      <c r="AV126" s="532">
        <f t="shared" si="483"/>
        <v>8.2474704606019866</v>
      </c>
      <c r="AW126" s="532">
        <f t="shared" si="483"/>
        <v>8.2474704606019866</v>
      </c>
      <c r="AX126" s="532">
        <f t="shared" si="483"/>
        <v>8.2474704606019866</v>
      </c>
      <c r="AY126" s="533">
        <f t="shared" si="483"/>
        <v>8.2474704606019866</v>
      </c>
    </row>
    <row r="127" spans="1:61">
      <c r="A127" s="28" t="s">
        <v>274</v>
      </c>
      <c r="B127" s="640">
        <f t="shared" ref="B127:U127" si="484">IF(B77=0,0,B26/B77/0.0876)</f>
        <v>0</v>
      </c>
      <c r="C127" s="641">
        <f t="shared" si="484"/>
        <v>0</v>
      </c>
      <c r="D127" s="641">
        <f t="shared" si="484"/>
        <v>0</v>
      </c>
      <c r="E127" s="641">
        <f t="shared" si="484"/>
        <v>0</v>
      </c>
      <c r="F127" s="641">
        <f t="shared" si="484"/>
        <v>0</v>
      </c>
      <c r="G127" s="641">
        <f t="shared" si="484"/>
        <v>0</v>
      </c>
      <c r="H127" s="641">
        <f t="shared" si="484"/>
        <v>0</v>
      </c>
      <c r="I127" s="641">
        <f t="shared" si="484"/>
        <v>0</v>
      </c>
      <c r="J127" s="641">
        <f t="shared" si="484"/>
        <v>0</v>
      </c>
      <c r="K127" s="641">
        <f t="shared" si="484"/>
        <v>0</v>
      </c>
      <c r="L127" s="641">
        <f t="shared" si="484"/>
        <v>0</v>
      </c>
      <c r="M127" s="641">
        <f t="shared" si="484"/>
        <v>0</v>
      </c>
      <c r="N127" s="641">
        <f t="shared" si="484"/>
        <v>0</v>
      </c>
      <c r="O127" s="496">
        <f t="shared" si="484"/>
        <v>33.029379995611038</v>
      </c>
      <c r="P127" s="496">
        <f t="shared" si="484"/>
        <v>34.410949072409856</v>
      </c>
      <c r="Q127" s="497">
        <f t="shared" si="484"/>
        <v>14.520784692706158</v>
      </c>
      <c r="R127" s="497">
        <f t="shared" si="484"/>
        <v>8.7609583260332666</v>
      </c>
      <c r="S127" s="497">
        <f t="shared" si="484"/>
        <v>6.5261401833602157</v>
      </c>
      <c r="T127" s="497">
        <f t="shared" si="484"/>
        <v>24.876328997352367</v>
      </c>
      <c r="U127" s="496">
        <f t="shared" si="484"/>
        <v>28.51937372497958</v>
      </c>
      <c r="V127" s="497">
        <f t="shared" ref="V127" si="485">IF(V77=0,0,V26/V77/0.0876)</f>
        <v>25.351884164088201</v>
      </c>
      <c r="W127" s="496">
        <f t="shared" ref="W127" si="486">IF(W77=0,0,W26/W77/0.0876)</f>
        <v>14.470457338799525</v>
      </c>
      <c r="X127" s="538">
        <v>0</v>
      </c>
      <c r="Y127" s="536">
        <f t="shared" ref="Y127:AL127" si="487">IF(Y77=0,0,Y26/Y77/0.0876)</f>
        <v>0</v>
      </c>
      <c r="Z127" s="539">
        <f t="shared" si="487"/>
        <v>0</v>
      </c>
      <c r="AA127" s="536">
        <f t="shared" si="487"/>
        <v>0</v>
      </c>
      <c r="AB127" s="537">
        <f t="shared" si="487"/>
        <v>0</v>
      </c>
      <c r="AC127" s="538">
        <f t="shared" si="487"/>
        <v>0</v>
      </c>
      <c r="AD127" s="536">
        <f t="shared" si="487"/>
        <v>0</v>
      </c>
      <c r="AE127" s="539">
        <f t="shared" si="487"/>
        <v>0</v>
      </c>
      <c r="AF127" s="536">
        <f t="shared" si="487"/>
        <v>0</v>
      </c>
      <c r="AG127" s="537">
        <f t="shared" si="487"/>
        <v>0</v>
      </c>
      <c r="AH127" s="538">
        <f t="shared" si="487"/>
        <v>0</v>
      </c>
      <c r="AI127" s="536">
        <f t="shared" si="487"/>
        <v>0</v>
      </c>
      <c r="AJ127" s="536">
        <f t="shared" si="487"/>
        <v>0</v>
      </c>
      <c r="AK127" s="539">
        <f t="shared" si="487"/>
        <v>0</v>
      </c>
      <c r="AL127" s="537">
        <f t="shared" si="487"/>
        <v>0</v>
      </c>
      <c r="AM127" s="538">
        <f t="shared" ref="AM127:AY127" si="488">IF(AM77=0,0,AM26/AM77/0.0876)</f>
        <v>0</v>
      </c>
      <c r="AN127" s="536">
        <f t="shared" si="488"/>
        <v>0</v>
      </c>
      <c r="AO127" s="536">
        <f t="shared" si="488"/>
        <v>0</v>
      </c>
      <c r="AP127" s="536">
        <f t="shared" si="488"/>
        <v>0</v>
      </c>
      <c r="AQ127" s="536">
        <f t="shared" si="488"/>
        <v>0</v>
      </c>
      <c r="AR127" s="536">
        <f t="shared" si="488"/>
        <v>0</v>
      </c>
      <c r="AS127" s="536">
        <f t="shared" si="488"/>
        <v>0</v>
      </c>
      <c r="AT127" s="536">
        <f t="shared" si="488"/>
        <v>0</v>
      </c>
      <c r="AU127" s="536">
        <f t="shared" si="488"/>
        <v>0</v>
      </c>
      <c r="AV127" s="536">
        <f t="shared" si="488"/>
        <v>0</v>
      </c>
      <c r="AW127" s="536">
        <f t="shared" si="488"/>
        <v>0</v>
      </c>
      <c r="AX127" s="536">
        <f t="shared" si="488"/>
        <v>0</v>
      </c>
      <c r="AY127" s="537">
        <f t="shared" si="488"/>
        <v>0</v>
      </c>
    </row>
    <row r="128" spans="1:61">
      <c r="A128" s="540" t="s">
        <v>275</v>
      </c>
      <c r="B128" s="495">
        <f t="shared" ref="B128:U128" si="489">IF(B78=0,0,B27/B78/0.0876)</f>
        <v>0.82285409734526027</v>
      </c>
      <c r="C128" s="496">
        <f t="shared" si="489"/>
        <v>1.2867848301532312</v>
      </c>
      <c r="D128" s="496">
        <f t="shared" si="489"/>
        <v>3.2924167865649445</v>
      </c>
      <c r="E128" s="496">
        <f t="shared" si="489"/>
        <v>3.3410440554311656</v>
      </c>
      <c r="F128" s="496">
        <f t="shared" si="489"/>
        <v>5.2039056699200463</v>
      </c>
      <c r="G128" s="496">
        <f t="shared" si="489"/>
        <v>6.4771866244319147</v>
      </c>
      <c r="H128" s="496">
        <f t="shared" si="489"/>
        <v>11.598735857120365</v>
      </c>
      <c r="I128" s="496">
        <f t="shared" si="489"/>
        <v>14.29200649299232</v>
      </c>
      <c r="J128" s="496">
        <f t="shared" si="489"/>
        <v>26.399236527136516</v>
      </c>
      <c r="K128" s="496">
        <f t="shared" si="489"/>
        <v>30.210889481450497</v>
      </c>
      <c r="L128" s="496">
        <f t="shared" si="489"/>
        <v>15.612840532343427</v>
      </c>
      <c r="M128" s="496">
        <f t="shared" si="489"/>
        <v>24.135241615672143</v>
      </c>
      <c r="N128" s="496">
        <f t="shared" si="489"/>
        <v>13.224371163018789</v>
      </c>
      <c r="O128" s="541">
        <f t="shared" si="489"/>
        <v>0</v>
      </c>
      <c r="P128" s="541">
        <f t="shared" si="489"/>
        <v>0</v>
      </c>
      <c r="Q128" s="542">
        <f t="shared" si="489"/>
        <v>0</v>
      </c>
      <c r="R128" s="542">
        <f t="shared" si="489"/>
        <v>0</v>
      </c>
      <c r="S128" s="542">
        <f t="shared" si="489"/>
        <v>0</v>
      </c>
      <c r="T128" s="542">
        <f t="shared" si="489"/>
        <v>0</v>
      </c>
      <c r="U128" s="541">
        <f t="shared" si="489"/>
        <v>0</v>
      </c>
      <c r="V128" s="542">
        <f t="shared" ref="V128" si="490">IF(V78=0,0,V27/V78/0.0876)</f>
        <v>0</v>
      </c>
      <c r="W128" s="541">
        <f t="shared" ref="W128" si="491">IF(W78=0,0,W27/W78/0.0876)</f>
        <v>0</v>
      </c>
      <c r="X128" s="538">
        <v>0</v>
      </c>
      <c r="Y128" s="536">
        <f t="shared" ref="Y128:AL128" si="492">IF(Y78=0,0,Y27/Y78/0.0876)</f>
        <v>0</v>
      </c>
      <c r="Z128" s="539">
        <f t="shared" si="492"/>
        <v>0</v>
      </c>
      <c r="AA128" s="536">
        <f t="shared" si="492"/>
        <v>0</v>
      </c>
      <c r="AB128" s="537">
        <f t="shared" si="492"/>
        <v>0</v>
      </c>
      <c r="AC128" s="538">
        <f t="shared" si="492"/>
        <v>0</v>
      </c>
      <c r="AD128" s="536">
        <f t="shared" si="492"/>
        <v>0</v>
      </c>
      <c r="AE128" s="539">
        <f t="shared" si="492"/>
        <v>0</v>
      </c>
      <c r="AF128" s="536">
        <f t="shared" si="492"/>
        <v>0</v>
      </c>
      <c r="AG128" s="537">
        <f t="shared" si="492"/>
        <v>0</v>
      </c>
      <c r="AH128" s="538">
        <f t="shared" si="492"/>
        <v>0</v>
      </c>
      <c r="AI128" s="536">
        <f t="shared" si="492"/>
        <v>0</v>
      </c>
      <c r="AJ128" s="536">
        <f t="shared" si="492"/>
        <v>0</v>
      </c>
      <c r="AK128" s="539">
        <f t="shared" si="492"/>
        <v>0</v>
      </c>
      <c r="AL128" s="537">
        <f t="shared" si="492"/>
        <v>0</v>
      </c>
      <c r="AM128" s="538">
        <f t="shared" ref="AM128:AY128" si="493">IF(AM78=0,0,AM27/AM78/0.0876)</f>
        <v>0</v>
      </c>
      <c r="AN128" s="536">
        <f t="shared" si="493"/>
        <v>0</v>
      </c>
      <c r="AO128" s="536">
        <f t="shared" si="493"/>
        <v>0</v>
      </c>
      <c r="AP128" s="536">
        <f t="shared" si="493"/>
        <v>0</v>
      </c>
      <c r="AQ128" s="536">
        <f t="shared" si="493"/>
        <v>0</v>
      </c>
      <c r="AR128" s="536">
        <f t="shared" si="493"/>
        <v>0</v>
      </c>
      <c r="AS128" s="536">
        <f t="shared" si="493"/>
        <v>0</v>
      </c>
      <c r="AT128" s="536">
        <f t="shared" si="493"/>
        <v>0</v>
      </c>
      <c r="AU128" s="536">
        <f t="shared" si="493"/>
        <v>0</v>
      </c>
      <c r="AV128" s="536">
        <f t="shared" si="493"/>
        <v>0</v>
      </c>
      <c r="AW128" s="536">
        <f t="shared" si="493"/>
        <v>0</v>
      </c>
      <c r="AX128" s="536">
        <f t="shared" si="493"/>
        <v>0</v>
      </c>
      <c r="AY128" s="537">
        <f t="shared" si="493"/>
        <v>0</v>
      </c>
    </row>
    <row r="129" spans="1:51">
      <c r="A129" s="540" t="s">
        <v>276</v>
      </c>
      <c r="B129" s="495">
        <f t="shared" ref="B129:U129" si="494">IF(B79=0,0,B28/B79/0.0876)</f>
        <v>46.01183496820812</v>
      </c>
      <c r="C129" s="496">
        <f t="shared" si="494"/>
        <v>49.935760815386466</v>
      </c>
      <c r="D129" s="496">
        <f t="shared" si="494"/>
        <v>53.304810197901269</v>
      </c>
      <c r="E129" s="496">
        <f t="shared" si="494"/>
        <v>51.889735125159213</v>
      </c>
      <c r="F129" s="496">
        <f t="shared" si="494"/>
        <v>50.123691334570253</v>
      </c>
      <c r="G129" s="496">
        <f t="shared" si="494"/>
        <v>52.129600802546015</v>
      </c>
      <c r="H129" s="496">
        <f t="shared" si="494"/>
        <v>52.01260505481585</v>
      </c>
      <c r="I129" s="496">
        <f t="shared" si="494"/>
        <v>52.460863105481749</v>
      </c>
      <c r="J129" s="496">
        <f t="shared" si="494"/>
        <v>55.125858426803603</v>
      </c>
      <c r="K129" s="496">
        <f t="shared" si="494"/>
        <v>55.173429901136721</v>
      </c>
      <c r="L129" s="496">
        <f t="shared" si="494"/>
        <v>32.208831531318559</v>
      </c>
      <c r="M129" s="496">
        <f t="shared" si="494"/>
        <v>17.685041355268176</v>
      </c>
      <c r="N129" s="496">
        <f t="shared" si="494"/>
        <v>5.7626448893572185E-2</v>
      </c>
      <c r="O129" s="543">
        <f t="shared" si="494"/>
        <v>0</v>
      </c>
      <c r="P129" s="543">
        <f t="shared" si="494"/>
        <v>0</v>
      </c>
      <c r="Q129" s="544"/>
      <c r="R129" s="544">
        <f t="shared" si="494"/>
        <v>0</v>
      </c>
      <c r="S129" s="544">
        <f t="shared" si="494"/>
        <v>0</v>
      </c>
      <c r="T129" s="544">
        <f t="shared" si="494"/>
        <v>0</v>
      </c>
      <c r="U129" s="543">
        <f t="shared" si="494"/>
        <v>0</v>
      </c>
      <c r="V129" s="544">
        <f t="shared" ref="V129" si="495">IF(V79=0,0,V28/V79/0.0876)</f>
        <v>0</v>
      </c>
      <c r="W129" s="543">
        <f t="shared" ref="W129" si="496">IF(W79=0,0,W28/W79/0.0876)</f>
        <v>0</v>
      </c>
      <c r="X129" s="538">
        <v>0</v>
      </c>
      <c r="Y129" s="536">
        <f t="shared" ref="Y129:AL129" si="497">IF(Y79=0,0,Y28/Y79/0.0876)</f>
        <v>0</v>
      </c>
      <c r="Z129" s="539">
        <f t="shared" si="497"/>
        <v>0</v>
      </c>
      <c r="AA129" s="536">
        <f t="shared" si="497"/>
        <v>0</v>
      </c>
      <c r="AB129" s="537">
        <f t="shared" si="497"/>
        <v>0</v>
      </c>
      <c r="AC129" s="538">
        <f t="shared" si="497"/>
        <v>0</v>
      </c>
      <c r="AD129" s="536">
        <f t="shared" si="497"/>
        <v>0</v>
      </c>
      <c r="AE129" s="539">
        <f t="shared" si="497"/>
        <v>0</v>
      </c>
      <c r="AF129" s="536">
        <f t="shared" si="497"/>
        <v>0</v>
      </c>
      <c r="AG129" s="537">
        <f t="shared" si="497"/>
        <v>0</v>
      </c>
      <c r="AH129" s="538">
        <f t="shared" si="497"/>
        <v>0</v>
      </c>
      <c r="AI129" s="536">
        <f t="shared" si="497"/>
        <v>0</v>
      </c>
      <c r="AJ129" s="536">
        <f t="shared" si="497"/>
        <v>0</v>
      </c>
      <c r="AK129" s="539">
        <f t="shared" si="497"/>
        <v>0</v>
      </c>
      <c r="AL129" s="537">
        <f t="shared" si="497"/>
        <v>0</v>
      </c>
      <c r="AM129" s="538">
        <f t="shared" ref="AM129:AY129" si="498">IF(AM79=0,0,AM28/AM79/0.0876)</f>
        <v>0</v>
      </c>
      <c r="AN129" s="536">
        <f t="shared" si="498"/>
        <v>0</v>
      </c>
      <c r="AO129" s="536">
        <f t="shared" si="498"/>
        <v>0</v>
      </c>
      <c r="AP129" s="536">
        <f t="shared" si="498"/>
        <v>0</v>
      </c>
      <c r="AQ129" s="536">
        <f t="shared" si="498"/>
        <v>0</v>
      </c>
      <c r="AR129" s="536">
        <f t="shared" si="498"/>
        <v>0</v>
      </c>
      <c r="AS129" s="536">
        <f t="shared" si="498"/>
        <v>0</v>
      </c>
      <c r="AT129" s="536">
        <f t="shared" si="498"/>
        <v>0</v>
      </c>
      <c r="AU129" s="536">
        <f t="shared" si="498"/>
        <v>0</v>
      </c>
      <c r="AV129" s="536">
        <f t="shared" si="498"/>
        <v>0</v>
      </c>
      <c r="AW129" s="536">
        <f t="shared" si="498"/>
        <v>0</v>
      </c>
      <c r="AX129" s="536">
        <f t="shared" si="498"/>
        <v>0</v>
      </c>
      <c r="AY129" s="537">
        <f t="shared" si="498"/>
        <v>0</v>
      </c>
    </row>
    <row r="130" spans="1:51">
      <c r="A130" s="540" t="s">
        <v>277</v>
      </c>
      <c r="B130" s="495">
        <f t="shared" ref="B130:U130" si="499">IF(B80=0,0,B29/B80/0.0876)</f>
        <v>46.253716129653057</v>
      </c>
      <c r="C130" s="496">
        <f t="shared" si="499"/>
        <v>44.424345177141902</v>
      </c>
      <c r="D130" s="496">
        <f t="shared" si="499"/>
        <v>51.437615040175565</v>
      </c>
      <c r="E130" s="496">
        <f t="shared" si="499"/>
        <v>46.717853978639091</v>
      </c>
      <c r="F130" s="496">
        <f t="shared" si="499"/>
        <v>51.77634472791253</v>
      </c>
      <c r="G130" s="496">
        <f t="shared" si="499"/>
        <v>33.578433627423017</v>
      </c>
      <c r="H130" s="496">
        <f t="shared" si="499"/>
        <v>52.231043005834152</v>
      </c>
      <c r="I130" s="496">
        <f t="shared" si="499"/>
        <v>51.528359560738146</v>
      </c>
      <c r="J130" s="496">
        <f t="shared" si="499"/>
        <v>48.746902613492921</v>
      </c>
      <c r="K130" s="496">
        <f t="shared" si="499"/>
        <v>11.123788308775792</v>
      </c>
      <c r="L130" s="496">
        <f t="shared" si="499"/>
        <v>17.747387787816965</v>
      </c>
      <c r="M130" s="496">
        <f t="shared" si="499"/>
        <v>35.504436049919775</v>
      </c>
      <c r="N130" s="496">
        <f t="shared" si="499"/>
        <v>29.723139782160477</v>
      </c>
      <c r="O130" s="543">
        <f t="shared" si="499"/>
        <v>0</v>
      </c>
      <c r="P130" s="543">
        <f t="shared" si="499"/>
        <v>0</v>
      </c>
      <c r="Q130" s="544">
        <f>IF(Q80=0,0,Q29/Q80/0.0876)</f>
        <v>0</v>
      </c>
      <c r="R130" s="544">
        <f t="shared" si="499"/>
        <v>0</v>
      </c>
      <c r="S130" s="544">
        <f t="shared" si="499"/>
        <v>0</v>
      </c>
      <c r="T130" s="544">
        <f t="shared" si="499"/>
        <v>0</v>
      </c>
      <c r="U130" s="543">
        <f t="shared" si="499"/>
        <v>0</v>
      </c>
      <c r="V130" s="544">
        <f t="shared" ref="V130" si="500">IF(V80=0,0,V29/V80/0.0876)</f>
        <v>0</v>
      </c>
      <c r="W130" s="543">
        <f t="shared" ref="W130" si="501">IF(W80=0,0,W29/W80/0.0876)</f>
        <v>0</v>
      </c>
      <c r="X130" s="538">
        <v>0</v>
      </c>
      <c r="Y130" s="536">
        <f t="shared" ref="Y130:AL130" si="502">IF(Y80=0,0,Y29/Y80/0.0876)</f>
        <v>0</v>
      </c>
      <c r="Z130" s="539">
        <f t="shared" si="502"/>
        <v>0</v>
      </c>
      <c r="AA130" s="536">
        <f t="shared" si="502"/>
        <v>0</v>
      </c>
      <c r="AB130" s="537">
        <f t="shared" si="502"/>
        <v>0</v>
      </c>
      <c r="AC130" s="538">
        <f t="shared" si="502"/>
        <v>0</v>
      </c>
      <c r="AD130" s="536">
        <f t="shared" si="502"/>
        <v>0</v>
      </c>
      <c r="AE130" s="539">
        <f t="shared" si="502"/>
        <v>0</v>
      </c>
      <c r="AF130" s="536">
        <f t="shared" si="502"/>
        <v>0</v>
      </c>
      <c r="AG130" s="537">
        <f t="shared" si="502"/>
        <v>0</v>
      </c>
      <c r="AH130" s="538">
        <f t="shared" si="502"/>
        <v>0</v>
      </c>
      <c r="AI130" s="536">
        <f t="shared" si="502"/>
        <v>0</v>
      </c>
      <c r="AJ130" s="536">
        <f t="shared" si="502"/>
        <v>0</v>
      </c>
      <c r="AK130" s="539">
        <f t="shared" si="502"/>
        <v>0</v>
      </c>
      <c r="AL130" s="537">
        <f t="shared" si="502"/>
        <v>0</v>
      </c>
      <c r="AM130" s="538">
        <f t="shared" ref="AM130:AY130" si="503">IF(AM80=0,0,AM29/AM80/0.0876)</f>
        <v>0</v>
      </c>
      <c r="AN130" s="536">
        <f t="shared" si="503"/>
        <v>0</v>
      </c>
      <c r="AO130" s="536">
        <f t="shared" si="503"/>
        <v>0</v>
      </c>
      <c r="AP130" s="536">
        <f t="shared" si="503"/>
        <v>0</v>
      </c>
      <c r="AQ130" s="536">
        <f t="shared" si="503"/>
        <v>0</v>
      </c>
      <c r="AR130" s="536">
        <f t="shared" si="503"/>
        <v>0</v>
      </c>
      <c r="AS130" s="536">
        <f t="shared" si="503"/>
        <v>0</v>
      </c>
      <c r="AT130" s="536">
        <f t="shared" si="503"/>
        <v>0</v>
      </c>
      <c r="AU130" s="536">
        <f t="shared" si="503"/>
        <v>0</v>
      </c>
      <c r="AV130" s="536">
        <f t="shared" si="503"/>
        <v>0</v>
      </c>
      <c r="AW130" s="536">
        <f t="shared" si="503"/>
        <v>0</v>
      </c>
      <c r="AX130" s="536">
        <f t="shared" si="503"/>
        <v>0</v>
      </c>
      <c r="AY130" s="537">
        <f t="shared" si="503"/>
        <v>0</v>
      </c>
    </row>
    <row r="131" spans="1:51">
      <c r="A131" s="540" t="s">
        <v>278</v>
      </c>
      <c r="B131" s="495">
        <f t="shared" ref="B131:U131" si="504">IF(B81=0,0,B30/B81/0.0876)</f>
        <v>0.29065700990596149</v>
      </c>
      <c r="C131" s="496">
        <f t="shared" si="504"/>
        <v>0.29636459430979983</v>
      </c>
      <c r="D131" s="496">
        <f t="shared" si="504"/>
        <v>0.81647464392633584</v>
      </c>
      <c r="E131" s="496">
        <f t="shared" si="504"/>
        <v>2.0900658716313476</v>
      </c>
      <c r="F131" s="496">
        <f t="shared" si="504"/>
        <v>1.4491627681703525</v>
      </c>
      <c r="G131" s="496">
        <f t="shared" si="504"/>
        <v>2.5878163051750382</v>
      </c>
      <c r="H131" s="496">
        <f t="shared" si="504"/>
        <v>3.9408177331413317</v>
      </c>
      <c r="I131" s="496">
        <f t="shared" si="504"/>
        <v>6.6802217400186628</v>
      </c>
      <c r="J131" s="496">
        <f t="shared" si="504"/>
        <v>11.277125208039944</v>
      </c>
      <c r="K131" s="496">
        <f t="shared" si="504"/>
        <v>18.498097412480977</v>
      </c>
      <c r="L131" s="496">
        <f t="shared" si="504"/>
        <v>2.044787873533322</v>
      </c>
      <c r="M131" s="496">
        <f t="shared" si="504"/>
        <v>2.9752750103777501</v>
      </c>
      <c r="N131" s="496">
        <f t="shared" si="504"/>
        <v>7.9211761144327548</v>
      </c>
      <c r="O131" s="543">
        <f t="shared" si="504"/>
        <v>0</v>
      </c>
      <c r="P131" s="543">
        <f t="shared" si="504"/>
        <v>0</v>
      </c>
      <c r="Q131" s="544">
        <f>IF(Q81=0,0,Q30/Q81/0.0876)</f>
        <v>0</v>
      </c>
      <c r="R131" s="544">
        <f t="shared" si="504"/>
        <v>0</v>
      </c>
      <c r="S131" s="544">
        <f t="shared" si="504"/>
        <v>0</v>
      </c>
      <c r="T131" s="544">
        <f t="shared" si="504"/>
        <v>0</v>
      </c>
      <c r="U131" s="543">
        <f t="shared" si="504"/>
        <v>0</v>
      </c>
      <c r="V131" s="544">
        <f t="shared" ref="V131" si="505">IF(V81=0,0,V30/V81/0.0876)</f>
        <v>0</v>
      </c>
      <c r="W131" s="543">
        <f t="shared" ref="W131" si="506">IF(W81=0,0,W30/W81/0.0876)</f>
        <v>0</v>
      </c>
      <c r="X131" s="538">
        <v>0</v>
      </c>
      <c r="Y131" s="536">
        <f t="shared" ref="Y131:AL131" si="507">IF(Y81=0,0,Y30/Y81/0.0876)</f>
        <v>0</v>
      </c>
      <c r="Z131" s="539">
        <f t="shared" si="507"/>
        <v>0</v>
      </c>
      <c r="AA131" s="536">
        <f t="shared" si="507"/>
        <v>0</v>
      </c>
      <c r="AB131" s="537">
        <f t="shared" si="507"/>
        <v>0</v>
      </c>
      <c r="AC131" s="538">
        <f t="shared" si="507"/>
        <v>0</v>
      </c>
      <c r="AD131" s="536">
        <f t="shared" si="507"/>
        <v>0</v>
      </c>
      <c r="AE131" s="539">
        <f t="shared" si="507"/>
        <v>0</v>
      </c>
      <c r="AF131" s="536">
        <f t="shared" si="507"/>
        <v>0</v>
      </c>
      <c r="AG131" s="537">
        <f t="shared" si="507"/>
        <v>0</v>
      </c>
      <c r="AH131" s="538">
        <f t="shared" si="507"/>
        <v>0</v>
      </c>
      <c r="AI131" s="536">
        <f t="shared" si="507"/>
        <v>0</v>
      </c>
      <c r="AJ131" s="536">
        <f t="shared" si="507"/>
        <v>0</v>
      </c>
      <c r="AK131" s="539">
        <f t="shared" si="507"/>
        <v>0</v>
      </c>
      <c r="AL131" s="537">
        <f t="shared" si="507"/>
        <v>0</v>
      </c>
      <c r="AM131" s="538">
        <f t="shared" ref="AM131:AY131" si="508">IF(AM81=0,0,AM30/AM81/0.0876)</f>
        <v>0</v>
      </c>
      <c r="AN131" s="536">
        <f t="shared" si="508"/>
        <v>0</v>
      </c>
      <c r="AO131" s="536">
        <f t="shared" si="508"/>
        <v>0</v>
      </c>
      <c r="AP131" s="536">
        <f t="shared" si="508"/>
        <v>0</v>
      </c>
      <c r="AQ131" s="536">
        <f t="shared" si="508"/>
        <v>0</v>
      </c>
      <c r="AR131" s="536">
        <f t="shared" si="508"/>
        <v>0</v>
      </c>
      <c r="AS131" s="536">
        <f t="shared" si="508"/>
        <v>0</v>
      </c>
      <c r="AT131" s="536">
        <f t="shared" si="508"/>
        <v>0</v>
      </c>
      <c r="AU131" s="536">
        <f t="shared" si="508"/>
        <v>0</v>
      </c>
      <c r="AV131" s="536">
        <f t="shared" si="508"/>
        <v>0</v>
      </c>
      <c r="AW131" s="536">
        <f t="shared" si="508"/>
        <v>0</v>
      </c>
      <c r="AX131" s="536">
        <f t="shared" si="508"/>
        <v>0</v>
      </c>
      <c r="AY131" s="537">
        <f t="shared" si="508"/>
        <v>0</v>
      </c>
    </row>
    <row r="132" spans="1:51">
      <c r="A132" s="540" t="s">
        <v>297</v>
      </c>
      <c r="B132" s="502">
        <f t="shared" ref="B132:U132" si="509">IF(B82=0,0,B31/B82/0.0876)</f>
        <v>0</v>
      </c>
      <c r="C132" s="503">
        <f t="shared" si="509"/>
        <v>0</v>
      </c>
      <c r="D132" s="503">
        <f t="shared" si="509"/>
        <v>0</v>
      </c>
      <c r="E132" s="503">
        <f t="shared" si="509"/>
        <v>0</v>
      </c>
      <c r="F132" s="503">
        <f t="shared" si="509"/>
        <v>0</v>
      </c>
      <c r="G132" s="503">
        <f t="shared" si="509"/>
        <v>0</v>
      </c>
      <c r="H132" s="503">
        <f t="shared" si="509"/>
        <v>0</v>
      </c>
      <c r="I132" s="503">
        <f t="shared" si="509"/>
        <v>0</v>
      </c>
      <c r="J132" s="503">
        <f t="shared" si="509"/>
        <v>0</v>
      </c>
      <c r="K132" s="503">
        <f t="shared" si="509"/>
        <v>0</v>
      </c>
      <c r="L132" s="503">
        <f t="shared" si="509"/>
        <v>0</v>
      </c>
      <c r="M132" s="503">
        <f t="shared" si="509"/>
        <v>0</v>
      </c>
      <c r="N132" s="503">
        <f t="shared" si="509"/>
        <v>0</v>
      </c>
      <c r="O132" s="543">
        <f t="shared" si="509"/>
        <v>0</v>
      </c>
      <c r="P132" s="543">
        <f t="shared" si="509"/>
        <v>0</v>
      </c>
      <c r="Q132" s="544">
        <f t="shared" si="509"/>
        <v>0</v>
      </c>
      <c r="R132" s="544">
        <f t="shared" si="509"/>
        <v>0</v>
      </c>
      <c r="S132" s="544">
        <f t="shared" si="509"/>
        <v>0</v>
      </c>
      <c r="T132" s="544">
        <f t="shared" si="509"/>
        <v>0</v>
      </c>
      <c r="U132" s="543">
        <f t="shared" si="509"/>
        <v>0</v>
      </c>
      <c r="V132" s="544">
        <f t="shared" ref="V132" si="510">IF(V82=0,0,V31/V82/0.0876)</f>
        <v>0</v>
      </c>
      <c r="W132" s="543">
        <f t="shared" ref="W132" si="511">IF(W82=0,0,W31/W82/0.0876)</f>
        <v>0</v>
      </c>
      <c r="X132" s="538">
        <v>0</v>
      </c>
      <c r="Y132" s="536">
        <f t="shared" ref="Y132:AL132" si="512">IF(Y82=0,0,Y31/Y82/0.0876)</f>
        <v>0</v>
      </c>
      <c r="Z132" s="539">
        <f t="shared" si="512"/>
        <v>0</v>
      </c>
      <c r="AA132" s="536">
        <f t="shared" si="512"/>
        <v>0</v>
      </c>
      <c r="AB132" s="537">
        <f t="shared" si="512"/>
        <v>0</v>
      </c>
      <c r="AC132" s="538">
        <f t="shared" si="512"/>
        <v>0</v>
      </c>
      <c r="AD132" s="536">
        <f t="shared" si="512"/>
        <v>0</v>
      </c>
      <c r="AE132" s="539">
        <f t="shared" si="512"/>
        <v>0</v>
      </c>
      <c r="AF132" s="536">
        <f t="shared" si="512"/>
        <v>0</v>
      </c>
      <c r="AG132" s="537">
        <f t="shared" si="512"/>
        <v>0</v>
      </c>
      <c r="AH132" s="538">
        <f t="shared" si="512"/>
        <v>0</v>
      </c>
      <c r="AI132" s="536">
        <f t="shared" si="512"/>
        <v>0</v>
      </c>
      <c r="AJ132" s="536">
        <f t="shared" si="512"/>
        <v>0</v>
      </c>
      <c r="AK132" s="539">
        <f t="shared" si="512"/>
        <v>0</v>
      </c>
      <c r="AL132" s="537">
        <f t="shared" si="512"/>
        <v>0</v>
      </c>
      <c r="AM132" s="538">
        <f t="shared" ref="AM132:AY132" si="513">IF(AM82=0,0,AM31/AM82/0.0876)</f>
        <v>0</v>
      </c>
      <c r="AN132" s="536">
        <f t="shared" si="513"/>
        <v>0</v>
      </c>
      <c r="AO132" s="536">
        <f t="shared" si="513"/>
        <v>0</v>
      </c>
      <c r="AP132" s="536">
        <f t="shared" si="513"/>
        <v>0</v>
      </c>
      <c r="AQ132" s="536">
        <f t="shared" si="513"/>
        <v>0</v>
      </c>
      <c r="AR132" s="536">
        <f t="shared" si="513"/>
        <v>0</v>
      </c>
      <c r="AS132" s="536">
        <f t="shared" si="513"/>
        <v>0</v>
      </c>
      <c r="AT132" s="536">
        <f t="shared" si="513"/>
        <v>0</v>
      </c>
      <c r="AU132" s="536">
        <f t="shared" si="513"/>
        <v>0</v>
      </c>
      <c r="AV132" s="536">
        <f t="shared" si="513"/>
        <v>0</v>
      </c>
      <c r="AW132" s="536">
        <f t="shared" si="513"/>
        <v>0</v>
      </c>
      <c r="AX132" s="536">
        <f t="shared" si="513"/>
        <v>0</v>
      </c>
      <c r="AY132" s="537">
        <f t="shared" si="513"/>
        <v>0</v>
      </c>
    </row>
    <row r="133" spans="1:51">
      <c r="A133" s="30" t="s">
        <v>279</v>
      </c>
      <c r="B133" s="502">
        <f t="shared" ref="B133:U133" si="514">IF(B83=0,0,B32/B83/0.0876)</f>
        <v>13.552702448135971</v>
      </c>
      <c r="C133" s="503">
        <f t="shared" si="514"/>
        <v>14.948073282102685</v>
      </c>
      <c r="D133" s="503">
        <f t="shared" si="514"/>
        <v>16.543825689894781</v>
      </c>
      <c r="E133" s="503">
        <f t="shared" si="514"/>
        <v>25.088657568243484</v>
      </c>
      <c r="F133" s="503">
        <f t="shared" si="514"/>
        <v>22.362922165209977</v>
      </c>
      <c r="G133" s="503">
        <f t="shared" si="514"/>
        <v>19.402240083982388</v>
      </c>
      <c r="H133" s="503">
        <f t="shared" si="514"/>
        <v>25.126635781514171</v>
      </c>
      <c r="I133" s="503">
        <f t="shared" si="514"/>
        <v>29.409664896702512</v>
      </c>
      <c r="J133" s="503">
        <f t="shared" si="514"/>
        <v>20.552696074347807</v>
      </c>
      <c r="K133" s="503">
        <f t="shared" si="514"/>
        <v>26.144908685343839</v>
      </c>
      <c r="L133" s="503">
        <f t="shared" si="514"/>
        <v>22.766924268397521</v>
      </c>
      <c r="M133" s="503">
        <f t="shared" si="514"/>
        <v>26.597322051241225</v>
      </c>
      <c r="N133" s="503">
        <f t="shared" si="514"/>
        <v>25.901337602347514</v>
      </c>
      <c r="O133" s="503">
        <f t="shared" si="514"/>
        <v>26.00141878305098</v>
      </c>
      <c r="P133" s="503">
        <f t="shared" si="514"/>
        <v>28.067287033831718</v>
      </c>
      <c r="Q133" s="504">
        <f t="shared" si="514"/>
        <v>12.566314176704227</v>
      </c>
      <c r="R133" s="504">
        <f t="shared" si="514"/>
        <v>10.629295246456028</v>
      </c>
      <c r="S133" s="504">
        <f t="shared" si="514"/>
        <v>8.195979715837888</v>
      </c>
      <c r="T133" s="504">
        <f t="shared" si="514"/>
        <v>16.061660626838894</v>
      </c>
      <c r="U133" s="503">
        <f t="shared" si="514"/>
        <v>16.507208067200565</v>
      </c>
      <c r="V133" s="504">
        <f t="shared" ref="V133" si="515">IF(V83=0,0,V32/V83/0.0876)</f>
        <v>13.563623383136644</v>
      </c>
      <c r="W133" s="503">
        <f t="shared" ref="W133" si="516">IF(W83=0,0,W32/W83/0.0876)</f>
        <v>7.5372429991611645</v>
      </c>
      <c r="X133" s="538">
        <v>0</v>
      </c>
      <c r="Y133" s="536">
        <f t="shared" ref="Y133:AL133" si="517">IF(Y83=0,0,Y32/Y83/0.0876)</f>
        <v>0</v>
      </c>
      <c r="Z133" s="539">
        <f t="shared" si="517"/>
        <v>0</v>
      </c>
      <c r="AA133" s="536">
        <f t="shared" si="517"/>
        <v>0</v>
      </c>
      <c r="AB133" s="537">
        <f t="shared" si="517"/>
        <v>0</v>
      </c>
      <c r="AC133" s="538">
        <f t="shared" si="517"/>
        <v>0</v>
      </c>
      <c r="AD133" s="536">
        <f t="shared" si="517"/>
        <v>0</v>
      </c>
      <c r="AE133" s="539">
        <f t="shared" si="517"/>
        <v>0</v>
      </c>
      <c r="AF133" s="536">
        <f t="shared" si="517"/>
        <v>0</v>
      </c>
      <c r="AG133" s="537">
        <f t="shared" si="517"/>
        <v>0</v>
      </c>
      <c r="AH133" s="538">
        <f t="shared" si="517"/>
        <v>0</v>
      </c>
      <c r="AI133" s="536">
        <f t="shared" si="517"/>
        <v>0</v>
      </c>
      <c r="AJ133" s="536">
        <f t="shared" si="517"/>
        <v>0</v>
      </c>
      <c r="AK133" s="539">
        <f t="shared" si="517"/>
        <v>0</v>
      </c>
      <c r="AL133" s="537">
        <f t="shared" si="517"/>
        <v>0</v>
      </c>
      <c r="AM133" s="538">
        <f t="shared" ref="AM133:AY133" si="518">IF(AM83=0,0,AM32/AM83/0.0876)</f>
        <v>0</v>
      </c>
      <c r="AN133" s="536">
        <f t="shared" si="518"/>
        <v>0</v>
      </c>
      <c r="AO133" s="536">
        <f t="shared" si="518"/>
        <v>0</v>
      </c>
      <c r="AP133" s="536">
        <f t="shared" si="518"/>
        <v>0</v>
      </c>
      <c r="AQ133" s="536">
        <f t="shared" si="518"/>
        <v>0</v>
      </c>
      <c r="AR133" s="536">
        <f t="shared" si="518"/>
        <v>0</v>
      </c>
      <c r="AS133" s="536">
        <f t="shared" si="518"/>
        <v>0</v>
      </c>
      <c r="AT133" s="536">
        <f t="shared" si="518"/>
        <v>0</v>
      </c>
      <c r="AU133" s="536">
        <f t="shared" si="518"/>
        <v>0</v>
      </c>
      <c r="AV133" s="536">
        <f t="shared" si="518"/>
        <v>0</v>
      </c>
      <c r="AW133" s="536">
        <f t="shared" si="518"/>
        <v>0</v>
      </c>
      <c r="AX133" s="536">
        <f t="shared" si="518"/>
        <v>0</v>
      </c>
      <c r="AY133" s="537">
        <f t="shared" si="518"/>
        <v>0</v>
      </c>
    </row>
    <row r="134" spans="1:51">
      <c r="A134" s="29" t="s">
        <v>280</v>
      </c>
      <c r="B134" s="502">
        <f t="shared" ref="B134:U134" si="519">IF(B84=0,0,B33/B84/0.0876)</f>
        <v>0</v>
      </c>
      <c r="C134" s="503">
        <f t="shared" si="519"/>
        <v>0</v>
      </c>
      <c r="D134" s="503">
        <f t="shared" si="519"/>
        <v>0</v>
      </c>
      <c r="E134" s="503">
        <f t="shared" si="519"/>
        <v>3.6675410473137089</v>
      </c>
      <c r="F134" s="503">
        <f t="shared" si="519"/>
        <v>57.432928059269038</v>
      </c>
      <c r="G134" s="503">
        <f t="shared" si="519"/>
        <v>79.737552266484727</v>
      </c>
      <c r="H134" s="503">
        <f t="shared" si="519"/>
        <v>78.918243096325298</v>
      </c>
      <c r="I134" s="503">
        <f t="shared" si="519"/>
        <v>81.516865722898473</v>
      </c>
      <c r="J134" s="503">
        <f t="shared" si="519"/>
        <v>81.998407015359078</v>
      </c>
      <c r="K134" s="503">
        <f t="shared" si="519"/>
        <v>36.162208040434997</v>
      </c>
      <c r="L134" s="503">
        <f t="shared" si="519"/>
        <v>16.178447565586332</v>
      </c>
      <c r="M134" s="503">
        <f t="shared" si="519"/>
        <v>29.214180671769803</v>
      </c>
      <c r="N134" s="503">
        <f t="shared" si="519"/>
        <v>18.214244299895199</v>
      </c>
      <c r="O134" s="503">
        <f t="shared" si="519"/>
        <v>30.827071532827169</v>
      </c>
      <c r="P134" s="503">
        <f t="shared" si="519"/>
        <v>31.099686878502592</v>
      </c>
      <c r="Q134" s="504">
        <f t="shared" si="519"/>
        <v>12.792504696018693</v>
      </c>
      <c r="R134" s="504">
        <f t="shared" si="519"/>
        <v>15.512250784263045</v>
      </c>
      <c r="S134" s="504">
        <f t="shared" si="519"/>
        <v>0</v>
      </c>
      <c r="T134" s="504">
        <f t="shared" si="519"/>
        <v>0</v>
      </c>
      <c r="U134" s="503">
        <f t="shared" si="519"/>
        <v>0</v>
      </c>
      <c r="V134" s="504">
        <f t="shared" ref="V134" si="520">IF(V84=0,0,V33/V84/0.0876)</f>
        <v>0</v>
      </c>
      <c r="W134" s="503">
        <f t="shared" ref="W134" si="521">IF(W84=0,0,W33/W84/0.0876)</f>
        <v>0</v>
      </c>
      <c r="X134" s="538">
        <v>0</v>
      </c>
      <c r="Y134" s="536">
        <f t="shared" ref="Y134:AL134" si="522">IF(Y84=0,0,Y33/Y84/0.0876)</f>
        <v>0</v>
      </c>
      <c r="Z134" s="539">
        <f t="shared" si="522"/>
        <v>0</v>
      </c>
      <c r="AA134" s="536">
        <f t="shared" si="522"/>
        <v>0</v>
      </c>
      <c r="AB134" s="537">
        <f t="shared" si="522"/>
        <v>0</v>
      </c>
      <c r="AC134" s="538">
        <f t="shared" si="522"/>
        <v>0</v>
      </c>
      <c r="AD134" s="536">
        <f t="shared" si="522"/>
        <v>0</v>
      </c>
      <c r="AE134" s="539">
        <f t="shared" si="522"/>
        <v>0</v>
      </c>
      <c r="AF134" s="536">
        <f t="shared" si="522"/>
        <v>0</v>
      </c>
      <c r="AG134" s="537">
        <f t="shared" si="522"/>
        <v>0</v>
      </c>
      <c r="AH134" s="538">
        <f t="shared" si="522"/>
        <v>0</v>
      </c>
      <c r="AI134" s="536">
        <f t="shared" si="522"/>
        <v>0</v>
      </c>
      <c r="AJ134" s="536">
        <f t="shared" si="522"/>
        <v>0</v>
      </c>
      <c r="AK134" s="539">
        <f t="shared" si="522"/>
        <v>0</v>
      </c>
      <c r="AL134" s="537">
        <f t="shared" si="522"/>
        <v>0</v>
      </c>
      <c r="AM134" s="538">
        <f t="shared" ref="AM134:AY134" si="523">IF(AM84=0,0,AM33/AM84/0.0876)</f>
        <v>0</v>
      </c>
      <c r="AN134" s="536">
        <f t="shared" si="523"/>
        <v>0</v>
      </c>
      <c r="AO134" s="536">
        <f t="shared" si="523"/>
        <v>0</v>
      </c>
      <c r="AP134" s="536">
        <f t="shared" si="523"/>
        <v>0</v>
      </c>
      <c r="AQ134" s="536">
        <f t="shared" si="523"/>
        <v>0</v>
      </c>
      <c r="AR134" s="536">
        <f t="shared" si="523"/>
        <v>0</v>
      </c>
      <c r="AS134" s="536">
        <f t="shared" si="523"/>
        <v>0</v>
      </c>
      <c r="AT134" s="536">
        <f t="shared" si="523"/>
        <v>0</v>
      </c>
      <c r="AU134" s="536">
        <f t="shared" si="523"/>
        <v>0</v>
      </c>
      <c r="AV134" s="536">
        <f t="shared" si="523"/>
        <v>0</v>
      </c>
      <c r="AW134" s="536">
        <f t="shared" si="523"/>
        <v>0</v>
      </c>
      <c r="AX134" s="536">
        <f t="shared" si="523"/>
        <v>0</v>
      </c>
      <c r="AY134" s="537">
        <f t="shared" si="523"/>
        <v>0</v>
      </c>
    </row>
    <row r="135" spans="1:51">
      <c r="A135" s="29" t="s">
        <v>281</v>
      </c>
      <c r="B135" s="502">
        <f t="shared" ref="B135:U135" si="524">IF(B85=0,0,B34/B85/0.0876)</f>
        <v>0</v>
      </c>
      <c r="C135" s="503">
        <f t="shared" si="524"/>
        <v>0</v>
      </c>
      <c r="D135" s="503">
        <f t="shared" si="524"/>
        <v>0</v>
      </c>
      <c r="E135" s="503">
        <f t="shared" si="524"/>
        <v>0</v>
      </c>
      <c r="F135" s="503">
        <f t="shared" si="524"/>
        <v>0</v>
      </c>
      <c r="G135" s="503">
        <f t="shared" si="524"/>
        <v>0.8521448324651103</v>
      </c>
      <c r="H135" s="503">
        <f t="shared" si="524"/>
        <v>21.701488814703964</v>
      </c>
      <c r="I135" s="503">
        <f t="shared" si="524"/>
        <v>23.963882546930488</v>
      </c>
      <c r="J135" s="503">
        <f t="shared" si="524"/>
        <v>31.118121453802509</v>
      </c>
      <c r="K135" s="503">
        <f t="shared" si="524"/>
        <v>9.869498351090817</v>
      </c>
      <c r="L135" s="503">
        <f t="shared" si="524"/>
        <v>12.93621830233147</v>
      </c>
      <c r="M135" s="503">
        <f t="shared" si="524"/>
        <v>30.700055295805832</v>
      </c>
      <c r="N135" s="503">
        <f t="shared" si="524"/>
        <v>0</v>
      </c>
      <c r="O135" s="503">
        <f t="shared" si="524"/>
        <v>0</v>
      </c>
      <c r="P135" s="503">
        <f t="shared" si="524"/>
        <v>0</v>
      </c>
      <c r="Q135" s="504">
        <f t="shared" si="524"/>
        <v>0</v>
      </c>
      <c r="R135" s="504">
        <f t="shared" si="524"/>
        <v>0</v>
      </c>
      <c r="S135" s="504">
        <f t="shared" si="524"/>
        <v>0</v>
      </c>
      <c r="T135" s="504">
        <f t="shared" si="524"/>
        <v>0</v>
      </c>
      <c r="U135" s="503">
        <f t="shared" si="524"/>
        <v>0</v>
      </c>
      <c r="V135" s="504">
        <f t="shared" ref="V135" si="525">IF(V85=0,0,V34/V85/0.0876)</f>
        <v>0</v>
      </c>
      <c r="W135" s="503">
        <f t="shared" ref="W135" si="526">IF(W85=0,0,W34/W85/0.0876)</f>
        <v>0</v>
      </c>
      <c r="X135" s="538">
        <v>0</v>
      </c>
      <c r="Y135" s="536">
        <f t="shared" ref="Y135:AL135" si="527">IF(Y85=0,0,Y34/Y85/0.0876)</f>
        <v>0</v>
      </c>
      <c r="Z135" s="539">
        <f t="shared" si="527"/>
        <v>0</v>
      </c>
      <c r="AA135" s="536">
        <f t="shared" si="527"/>
        <v>0</v>
      </c>
      <c r="AB135" s="537">
        <f t="shared" si="527"/>
        <v>0</v>
      </c>
      <c r="AC135" s="538">
        <f t="shared" si="527"/>
        <v>0</v>
      </c>
      <c r="AD135" s="536">
        <f t="shared" si="527"/>
        <v>0</v>
      </c>
      <c r="AE135" s="539">
        <f t="shared" si="527"/>
        <v>0</v>
      </c>
      <c r="AF135" s="536">
        <f t="shared" si="527"/>
        <v>0</v>
      </c>
      <c r="AG135" s="537">
        <f t="shared" si="527"/>
        <v>0</v>
      </c>
      <c r="AH135" s="538">
        <f t="shared" si="527"/>
        <v>0</v>
      </c>
      <c r="AI135" s="536">
        <f t="shared" si="527"/>
        <v>0</v>
      </c>
      <c r="AJ135" s="536">
        <f t="shared" si="527"/>
        <v>0</v>
      </c>
      <c r="AK135" s="539">
        <f t="shared" si="527"/>
        <v>0</v>
      </c>
      <c r="AL135" s="537">
        <f t="shared" si="527"/>
        <v>0</v>
      </c>
      <c r="AM135" s="538">
        <f t="shared" ref="AM135:AY135" si="528">IF(AM85=0,0,AM34/AM85/0.0876)</f>
        <v>0</v>
      </c>
      <c r="AN135" s="536">
        <f t="shared" si="528"/>
        <v>0</v>
      </c>
      <c r="AO135" s="536">
        <f t="shared" si="528"/>
        <v>0</v>
      </c>
      <c r="AP135" s="536">
        <f t="shared" si="528"/>
        <v>0</v>
      </c>
      <c r="AQ135" s="536">
        <f t="shared" si="528"/>
        <v>0</v>
      </c>
      <c r="AR135" s="536">
        <f t="shared" si="528"/>
        <v>0</v>
      </c>
      <c r="AS135" s="536">
        <f t="shared" si="528"/>
        <v>0</v>
      </c>
      <c r="AT135" s="536">
        <f t="shared" si="528"/>
        <v>0</v>
      </c>
      <c r="AU135" s="536">
        <f t="shared" si="528"/>
        <v>0</v>
      </c>
      <c r="AV135" s="536">
        <f t="shared" si="528"/>
        <v>0</v>
      </c>
      <c r="AW135" s="536">
        <f t="shared" si="528"/>
        <v>0</v>
      </c>
      <c r="AX135" s="536">
        <f t="shared" si="528"/>
        <v>0</v>
      </c>
      <c r="AY135" s="537">
        <f t="shared" si="528"/>
        <v>0</v>
      </c>
    </row>
    <row r="136" spans="1:51">
      <c r="A136" s="29" t="s">
        <v>282</v>
      </c>
      <c r="B136" s="502">
        <f t="shared" ref="B136:U136" si="529">IF(B86=0,0,B35/B86/0.0876)</f>
        <v>0</v>
      </c>
      <c r="C136" s="503">
        <f t="shared" si="529"/>
        <v>0</v>
      </c>
      <c r="D136" s="503">
        <f t="shared" si="529"/>
        <v>0</v>
      </c>
      <c r="E136" s="503">
        <f t="shared" si="529"/>
        <v>0</v>
      </c>
      <c r="F136" s="503">
        <f t="shared" si="529"/>
        <v>0</v>
      </c>
      <c r="G136" s="503">
        <f t="shared" si="529"/>
        <v>0</v>
      </c>
      <c r="H136" s="503">
        <f t="shared" si="529"/>
        <v>0</v>
      </c>
      <c r="I136" s="503">
        <f t="shared" si="529"/>
        <v>0</v>
      </c>
      <c r="J136" s="503">
        <f t="shared" si="529"/>
        <v>0</v>
      </c>
      <c r="K136" s="503">
        <f t="shared" si="529"/>
        <v>0</v>
      </c>
      <c r="L136" s="503">
        <f t="shared" si="529"/>
        <v>0</v>
      </c>
      <c r="M136" s="503">
        <f t="shared" si="529"/>
        <v>0</v>
      </c>
      <c r="N136" s="503">
        <f t="shared" si="529"/>
        <v>0</v>
      </c>
      <c r="O136" s="503">
        <f t="shared" si="529"/>
        <v>0</v>
      </c>
      <c r="P136" s="503">
        <f t="shared" si="529"/>
        <v>0</v>
      </c>
      <c r="Q136" s="504">
        <f t="shared" si="529"/>
        <v>0</v>
      </c>
      <c r="R136" s="504">
        <f t="shared" si="529"/>
        <v>0</v>
      </c>
      <c r="S136" s="504">
        <f t="shared" si="529"/>
        <v>0</v>
      </c>
      <c r="T136" s="504">
        <f t="shared" si="529"/>
        <v>0</v>
      </c>
      <c r="U136" s="503">
        <f t="shared" si="529"/>
        <v>0</v>
      </c>
      <c r="V136" s="504">
        <f t="shared" ref="V136" si="530">IF(V86=0,0,V35/V86/0.0876)</f>
        <v>0</v>
      </c>
      <c r="W136" s="503">
        <f t="shared" ref="W136" si="531">IF(W86=0,0,W35/W86/0.0876)</f>
        <v>0</v>
      </c>
      <c r="X136" s="534">
        <v>0</v>
      </c>
      <c r="Y136" s="532">
        <f t="shared" ref="Y136:AL136" si="532">IF(Y86=0,0,Y35/Y86/0.0876)</f>
        <v>0</v>
      </c>
      <c r="Z136" s="535">
        <f t="shared" si="532"/>
        <v>0</v>
      </c>
      <c r="AA136" s="532">
        <f t="shared" si="532"/>
        <v>0</v>
      </c>
      <c r="AB136" s="533">
        <f t="shared" si="532"/>
        <v>0</v>
      </c>
      <c r="AC136" s="534">
        <f t="shared" si="532"/>
        <v>0</v>
      </c>
      <c r="AD136" s="532">
        <f t="shared" si="532"/>
        <v>0</v>
      </c>
      <c r="AE136" s="535">
        <f t="shared" si="532"/>
        <v>0</v>
      </c>
      <c r="AF136" s="532">
        <f t="shared" si="532"/>
        <v>0</v>
      </c>
      <c r="AG136" s="533">
        <f t="shared" si="532"/>
        <v>0</v>
      </c>
      <c r="AH136" s="534">
        <f t="shared" si="532"/>
        <v>0</v>
      </c>
      <c r="AI136" s="532">
        <f t="shared" si="532"/>
        <v>0</v>
      </c>
      <c r="AJ136" s="532">
        <f t="shared" si="532"/>
        <v>0</v>
      </c>
      <c r="AK136" s="535">
        <f t="shared" si="532"/>
        <v>0</v>
      </c>
      <c r="AL136" s="533">
        <f t="shared" si="532"/>
        <v>0</v>
      </c>
      <c r="AM136" s="534">
        <f t="shared" ref="AM136:AY136" si="533">IF(AM86=0,0,AM35/AM86/0.0876)</f>
        <v>0</v>
      </c>
      <c r="AN136" s="532">
        <f t="shared" si="533"/>
        <v>0</v>
      </c>
      <c r="AO136" s="532">
        <f t="shared" si="533"/>
        <v>0</v>
      </c>
      <c r="AP136" s="532">
        <f t="shared" si="533"/>
        <v>0</v>
      </c>
      <c r="AQ136" s="532">
        <f t="shared" si="533"/>
        <v>0</v>
      </c>
      <c r="AR136" s="532">
        <f t="shared" si="533"/>
        <v>0</v>
      </c>
      <c r="AS136" s="532">
        <f t="shared" si="533"/>
        <v>0</v>
      </c>
      <c r="AT136" s="532">
        <f t="shared" si="533"/>
        <v>0</v>
      </c>
      <c r="AU136" s="532">
        <f t="shared" si="533"/>
        <v>0</v>
      </c>
      <c r="AV136" s="532">
        <f t="shared" si="533"/>
        <v>0</v>
      </c>
      <c r="AW136" s="532">
        <f t="shared" si="533"/>
        <v>0</v>
      </c>
      <c r="AX136" s="532">
        <f t="shared" si="533"/>
        <v>0</v>
      </c>
      <c r="AY136" s="533">
        <f t="shared" si="533"/>
        <v>0</v>
      </c>
    </row>
    <row r="137" spans="1:51">
      <c r="A137" s="29" t="s">
        <v>283</v>
      </c>
      <c r="B137" s="502">
        <f t="shared" ref="B137:U137" si="534">IF(B87=0,0,B36/B87/0.0876)</f>
        <v>0</v>
      </c>
      <c r="C137" s="503">
        <f t="shared" si="534"/>
        <v>0</v>
      </c>
      <c r="D137" s="503">
        <f t="shared" si="534"/>
        <v>0</v>
      </c>
      <c r="E137" s="503">
        <f t="shared" si="534"/>
        <v>0</v>
      </c>
      <c r="F137" s="503">
        <f t="shared" si="534"/>
        <v>0</v>
      </c>
      <c r="G137" s="503">
        <f t="shared" si="534"/>
        <v>0</v>
      </c>
      <c r="H137" s="503">
        <f t="shared" si="534"/>
        <v>0</v>
      </c>
      <c r="I137" s="503">
        <f t="shared" si="534"/>
        <v>0</v>
      </c>
      <c r="J137" s="503">
        <f t="shared" si="534"/>
        <v>0</v>
      </c>
      <c r="K137" s="503">
        <f t="shared" si="534"/>
        <v>0</v>
      </c>
      <c r="L137" s="503">
        <f t="shared" si="534"/>
        <v>0</v>
      </c>
      <c r="M137" s="503">
        <f t="shared" si="534"/>
        <v>0</v>
      </c>
      <c r="N137" s="503">
        <f t="shared" si="534"/>
        <v>0</v>
      </c>
      <c r="O137" s="503">
        <f t="shared" si="534"/>
        <v>0</v>
      </c>
      <c r="P137" s="503">
        <f t="shared" si="534"/>
        <v>0</v>
      </c>
      <c r="Q137" s="504">
        <f t="shared" si="534"/>
        <v>0</v>
      </c>
      <c r="R137" s="504">
        <f t="shared" si="534"/>
        <v>0</v>
      </c>
      <c r="S137" s="504">
        <f t="shared" si="534"/>
        <v>0</v>
      </c>
      <c r="T137" s="504">
        <f t="shared" si="534"/>
        <v>0</v>
      </c>
      <c r="U137" s="503">
        <f t="shared" si="534"/>
        <v>0</v>
      </c>
      <c r="V137" s="504">
        <f t="shared" ref="V137" si="535">IF(V87=0,0,V36/V87/0.0876)</f>
        <v>0</v>
      </c>
      <c r="W137" s="503">
        <f t="shared" ref="W137" si="536">IF(W87=0,0,W36/W87/0.0876)</f>
        <v>0</v>
      </c>
      <c r="X137" s="534">
        <v>0</v>
      </c>
      <c r="Y137" s="532">
        <f t="shared" ref="Y137:AL137" si="537">IF(Y87=0,0,Y36/Y87/0.0876)</f>
        <v>0</v>
      </c>
      <c r="Z137" s="535">
        <f t="shared" si="537"/>
        <v>0</v>
      </c>
      <c r="AA137" s="532">
        <f t="shared" si="537"/>
        <v>0</v>
      </c>
      <c r="AB137" s="533">
        <f t="shared" si="537"/>
        <v>0</v>
      </c>
      <c r="AC137" s="534">
        <f t="shared" si="537"/>
        <v>0</v>
      </c>
      <c r="AD137" s="532">
        <f t="shared" si="537"/>
        <v>0</v>
      </c>
      <c r="AE137" s="535">
        <f t="shared" si="537"/>
        <v>0</v>
      </c>
      <c r="AF137" s="532">
        <f t="shared" si="537"/>
        <v>0</v>
      </c>
      <c r="AG137" s="533">
        <f t="shared" si="537"/>
        <v>0</v>
      </c>
      <c r="AH137" s="534">
        <f t="shared" si="537"/>
        <v>0</v>
      </c>
      <c r="AI137" s="532">
        <f t="shared" si="537"/>
        <v>0</v>
      </c>
      <c r="AJ137" s="532">
        <f t="shared" si="537"/>
        <v>0</v>
      </c>
      <c r="AK137" s="535">
        <f t="shared" si="537"/>
        <v>0</v>
      </c>
      <c r="AL137" s="533">
        <f t="shared" si="537"/>
        <v>0</v>
      </c>
      <c r="AM137" s="534">
        <f t="shared" ref="AM137:AY137" si="538">IF(AM87=0,0,AM36/AM87/0.0876)</f>
        <v>0</v>
      </c>
      <c r="AN137" s="532">
        <f t="shared" si="538"/>
        <v>0</v>
      </c>
      <c r="AO137" s="532">
        <f t="shared" si="538"/>
        <v>0</v>
      </c>
      <c r="AP137" s="532">
        <f t="shared" si="538"/>
        <v>0</v>
      </c>
      <c r="AQ137" s="532">
        <f t="shared" si="538"/>
        <v>0</v>
      </c>
      <c r="AR137" s="532">
        <f t="shared" si="538"/>
        <v>0</v>
      </c>
      <c r="AS137" s="532">
        <f t="shared" si="538"/>
        <v>0</v>
      </c>
      <c r="AT137" s="532">
        <f t="shared" si="538"/>
        <v>0</v>
      </c>
      <c r="AU137" s="532">
        <f t="shared" si="538"/>
        <v>0</v>
      </c>
      <c r="AV137" s="532">
        <f t="shared" si="538"/>
        <v>0</v>
      </c>
      <c r="AW137" s="532">
        <f t="shared" si="538"/>
        <v>0</v>
      </c>
      <c r="AX137" s="532">
        <f t="shared" si="538"/>
        <v>0</v>
      </c>
      <c r="AY137" s="533">
        <f t="shared" si="538"/>
        <v>0</v>
      </c>
    </row>
    <row r="138" spans="1:51">
      <c r="A138" s="29" t="s">
        <v>284</v>
      </c>
      <c r="B138" s="502">
        <f t="shared" ref="B138:U138" si="539">IF(B88=0,0,B37/B88/0.0876)</f>
        <v>0</v>
      </c>
      <c r="C138" s="503">
        <f t="shared" si="539"/>
        <v>0</v>
      </c>
      <c r="D138" s="503">
        <f t="shared" si="539"/>
        <v>0</v>
      </c>
      <c r="E138" s="503">
        <f t="shared" si="539"/>
        <v>0</v>
      </c>
      <c r="F138" s="503">
        <f t="shared" si="539"/>
        <v>0</v>
      </c>
      <c r="G138" s="503">
        <f t="shared" si="539"/>
        <v>0</v>
      </c>
      <c r="H138" s="503">
        <f t="shared" si="539"/>
        <v>0</v>
      </c>
      <c r="I138" s="503">
        <f t="shared" si="539"/>
        <v>0</v>
      </c>
      <c r="J138" s="503">
        <f t="shared" si="539"/>
        <v>0</v>
      </c>
      <c r="K138" s="503">
        <f t="shared" si="539"/>
        <v>0</v>
      </c>
      <c r="L138" s="503">
        <f t="shared" si="539"/>
        <v>0</v>
      </c>
      <c r="M138" s="503">
        <f t="shared" si="539"/>
        <v>0</v>
      </c>
      <c r="N138" s="503">
        <f t="shared" si="539"/>
        <v>0</v>
      </c>
      <c r="O138" s="503">
        <f t="shared" si="539"/>
        <v>0</v>
      </c>
      <c r="P138" s="503">
        <f t="shared" si="539"/>
        <v>0</v>
      </c>
      <c r="Q138" s="504">
        <f t="shared" si="539"/>
        <v>0</v>
      </c>
      <c r="R138" s="504">
        <f t="shared" si="539"/>
        <v>0</v>
      </c>
      <c r="S138" s="504">
        <f t="shared" si="539"/>
        <v>0</v>
      </c>
      <c r="T138" s="504">
        <f t="shared" si="539"/>
        <v>0</v>
      </c>
      <c r="U138" s="503">
        <f t="shared" si="539"/>
        <v>0</v>
      </c>
      <c r="V138" s="504">
        <f t="shared" ref="V138" si="540">IF(V88=0,0,V37/V88/0.0876)</f>
        <v>0</v>
      </c>
      <c r="W138" s="503">
        <f t="shared" ref="W138" si="541">IF(W88=0,0,W37/W88/0.0876)</f>
        <v>0</v>
      </c>
      <c r="X138" s="534">
        <v>0</v>
      </c>
      <c r="Y138" s="532">
        <f t="shared" ref="Y138:AL138" si="542">IF(Y88=0,0,Y37/Y88/0.0876)</f>
        <v>0</v>
      </c>
      <c r="Z138" s="535">
        <f t="shared" si="542"/>
        <v>0</v>
      </c>
      <c r="AA138" s="532">
        <f t="shared" si="542"/>
        <v>0</v>
      </c>
      <c r="AB138" s="533">
        <f t="shared" si="542"/>
        <v>0</v>
      </c>
      <c r="AC138" s="534">
        <f t="shared" si="542"/>
        <v>0</v>
      </c>
      <c r="AD138" s="532">
        <f t="shared" si="542"/>
        <v>0</v>
      </c>
      <c r="AE138" s="535">
        <f t="shared" si="542"/>
        <v>0</v>
      </c>
      <c r="AF138" s="532">
        <f t="shared" si="542"/>
        <v>0</v>
      </c>
      <c r="AG138" s="533">
        <f t="shared" si="542"/>
        <v>0</v>
      </c>
      <c r="AH138" s="534">
        <f t="shared" si="542"/>
        <v>0</v>
      </c>
      <c r="AI138" s="532">
        <f t="shared" si="542"/>
        <v>0</v>
      </c>
      <c r="AJ138" s="532">
        <f t="shared" si="542"/>
        <v>0</v>
      </c>
      <c r="AK138" s="535">
        <f t="shared" si="542"/>
        <v>0</v>
      </c>
      <c r="AL138" s="533">
        <f t="shared" si="542"/>
        <v>0</v>
      </c>
      <c r="AM138" s="534">
        <f t="shared" ref="AM138:AY138" si="543">IF(AM88=0,0,AM37/AM88/0.0876)</f>
        <v>0</v>
      </c>
      <c r="AN138" s="532">
        <f t="shared" si="543"/>
        <v>0</v>
      </c>
      <c r="AO138" s="532">
        <f t="shared" si="543"/>
        <v>0</v>
      </c>
      <c r="AP138" s="532">
        <f t="shared" si="543"/>
        <v>0</v>
      </c>
      <c r="AQ138" s="532">
        <f t="shared" si="543"/>
        <v>0</v>
      </c>
      <c r="AR138" s="532">
        <f t="shared" si="543"/>
        <v>0</v>
      </c>
      <c r="AS138" s="532">
        <f t="shared" si="543"/>
        <v>0</v>
      </c>
      <c r="AT138" s="532">
        <f t="shared" si="543"/>
        <v>0</v>
      </c>
      <c r="AU138" s="532">
        <f t="shared" si="543"/>
        <v>0</v>
      </c>
      <c r="AV138" s="532">
        <f t="shared" si="543"/>
        <v>0</v>
      </c>
      <c r="AW138" s="532">
        <f t="shared" si="543"/>
        <v>0</v>
      </c>
      <c r="AX138" s="532">
        <f t="shared" si="543"/>
        <v>0</v>
      </c>
      <c r="AY138" s="533">
        <f t="shared" si="543"/>
        <v>0</v>
      </c>
    </row>
    <row r="139" spans="1:51">
      <c r="A139" s="29" t="s">
        <v>285</v>
      </c>
      <c r="B139" s="502">
        <f t="shared" ref="B139:U139" si="544">IF(B89=0,0,B38/B89/0.0876)</f>
        <v>0</v>
      </c>
      <c r="C139" s="503">
        <f t="shared" si="544"/>
        <v>0</v>
      </c>
      <c r="D139" s="503">
        <f t="shared" si="544"/>
        <v>0</v>
      </c>
      <c r="E139" s="503">
        <f t="shared" si="544"/>
        <v>0</v>
      </c>
      <c r="F139" s="503">
        <f t="shared" si="544"/>
        <v>0</v>
      </c>
      <c r="G139" s="503">
        <f t="shared" si="544"/>
        <v>0</v>
      </c>
      <c r="H139" s="503">
        <f t="shared" si="544"/>
        <v>0</v>
      </c>
      <c r="I139" s="503">
        <f t="shared" si="544"/>
        <v>0</v>
      </c>
      <c r="J139" s="503">
        <f t="shared" si="544"/>
        <v>0</v>
      </c>
      <c r="K139" s="503">
        <f t="shared" si="544"/>
        <v>0</v>
      </c>
      <c r="L139" s="503">
        <f t="shared" si="544"/>
        <v>0</v>
      </c>
      <c r="M139" s="503">
        <f t="shared" si="544"/>
        <v>0</v>
      </c>
      <c r="N139" s="503">
        <f t="shared" si="544"/>
        <v>0</v>
      </c>
      <c r="O139" s="503">
        <f t="shared" si="544"/>
        <v>0</v>
      </c>
      <c r="P139" s="503">
        <f t="shared" si="544"/>
        <v>0</v>
      </c>
      <c r="Q139" s="504">
        <f t="shared" si="544"/>
        <v>0</v>
      </c>
      <c r="R139" s="504">
        <f t="shared" si="544"/>
        <v>0</v>
      </c>
      <c r="S139" s="504">
        <f t="shared" si="544"/>
        <v>0</v>
      </c>
      <c r="T139" s="504">
        <f t="shared" si="544"/>
        <v>0</v>
      </c>
      <c r="U139" s="503">
        <f t="shared" si="544"/>
        <v>0</v>
      </c>
      <c r="V139" s="504">
        <f t="shared" ref="V139" si="545">IF(V89=0,0,V38/V89/0.0876)</f>
        <v>0</v>
      </c>
      <c r="W139" s="503">
        <f t="shared" ref="W139" si="546">IF(W89=0,0,W38/W89/0.0876)</f>
        <v>0</v>
      </c>
      <c r="X139" s="534">
        <v>0</v>
      </c>
      <c r="Y139" s="532">
        <f t="shared" ref="Y139:AL139" si="547">IF(Y89=0,0,Y38/Y89/0.0876)</f>
        <v>0</v>
      </c>
      <c r="Z139" s="535">
        <f t="shared" si="547"/>
        <v>0</v>
      </c>
      <c r="AA139" s="532">
        <f t="shared" si="547"/>
        <v>0</v>
      </c>
      <c r="AB139" s="533">
        <f t="shared" si="547"/>
        <v>0</v>
      </c>
      <c r="AC139" s="534">
        <f t="shared" si="547"/>
        <v>0</v>
      </c>
      <c r="AD139" s="532">
        <f t="shared" si="547"/>
        <v>0</v>
      </c>
      <c r="AE139" s="535">
        <f t="shared" si="547"/>
        <v>0</v>
      </c>
      <c r="AF139" s="532">
        <f t="shared" si="547"/>
        <v>0</v>
      </c>
      <c r="AG139" s="533">
        <f t="shared" si="547"/>
        <v>0</v>
      </c>
      <c r="AH139" s="534">
        <f t="shared" si="547"/>
        <v>0</v>
      </c>
      <c r="AI139" s="532">
        <f t="shared" si="547"/>
        <v>0</v>
      </c>
      <c r="AJ139" s="532">
        <f t="shared" si="547"/>
        <v>0</v>
      </c>
      <c r="AK139" s="535">
        <f t="shared" si="547"/>
        <v>0</v>
      </c>
      <c r="AL139" s="533">
        <f t="shared" si="547"/>
        <v>0</v>
      </c>
      <c r="AM139" s="534">
        <f t="shared" ref="AM139:AY139" si="548">IF(AM89=0,0,AM38/AM89/0.0876)</f>
        <v>0</v>
      </c>
      <c r="AN139" s="532">
        <f t="shared" si="548"/>
        <v>0</v>
      </c>
      <c r="AO139" s="532">
        <f t="shared" si="548"/>
        <v>0</v>
      </c>
      <c r="AP139" s="532">
        <f t="shared" si="548"/>
        <v>0</v>
      </c>
      <c r="AQ139" s="532">
        <f t="shared" si="548"/>
        <v>0</v>
      </c>
      <c r="AR139" s="532">
        <f t="shared" si="548"/>
        <v>0</v>
      </c>
      <c r="AS139" s="532">
        <f t="shared" si="548"/>
        <v>0</v>
      </c>
      <c r="AT139" s="532">
        <f t="shared" si="548"/>
        <v>0</v>
      </c>
      <c r="AU139" s="532">
        <f t="shared" si="548"/>
        <v>0</v>
      </c>
      <c r="AV139" s="532">
        <f t="shared" si="548"/>
        <v>0</v>
      </c>
      <c r="AW139" s="532">
        <f t="shared" si="548"/>
        <v>0</v>
      </c>
      <c r="AX139" s="532">
        <f t="shared" si="548"/>
        <v>0</v>
      </c>
      <c r="AY139" s="533">
        <f t="shared" si="548"/>
        <v>0</v>
      </c>
    </row>
    <row r="140" spans="1:51">
      <c r="A140" s="29" t="s">
        <v>286</v>
      </c>
      <c r="B140" s="545">
        <f t="shared" ref="B140:U140" si="549">IF(B90=0,0,B39/B90/0.0876)</f>
        <v>0</v>
      </c>
      <c r="C140" s="546">
        <f t="shared" si="549"/>
        <v>0</v>
      </c>
      <c r="D140" s="546">
        <f t="shared" si="549"/>
        <v>0</v>
      </c>
      <c r="E140" s="546">
        <f t="shared" si="549"/>
        <v>0</v>
      </c>
      <c r="F140" s="546">
        <f t="shared" si="549"/>
        <v>0</v>
      </c>
      <c r="G140" s="546">
        <f t="shared" si="549"/>
        <v>0</v>
      </c>
      <c r="H140" s="546">
        <f t="shared" si="549"/>
        <v>0</v>
      </c>
      <c r="I140" s="546">
        <f t="shared" si="549"/>
        <v>0</v>
      </c>
      <c r="J140" s="546">
        <f t="shared" si="549"/>
        <v>0</v>
      </c>
      <c r="K140" s="546">
        <f t="shared" si="549"/>
        <v>0</v>
      </c>
      <c r="L140" s="546">
        <f t="shared" si="549"/>
        <v>0</v>
      </c>
      <c r="M140" s="546">
        <f t="shared" si="549"/>
        <v>0</v>
      </c>
      <c r="N140" s="546">
        <f t="shared" si="549"/>
        <v>0</v>
      </c>
      <c r="O140" s="546">
        <f t="shared" si="549"/>
        <v>0</v>
      </c>
      <c r="P140" s="546">
        <f t="shared" si="549"/>
        <v>0</v>
      </c>
      <c r="Q140" s="504">
        <f t="shared" si="549"/>
        <v>0</v>
      </c>
      <c r="R140" s="504">
        <f t="shared" si="549"/>
        <v>0</v>
      </c>
      <c r="S140" s="504">
        <f t="shared" si="549"/>
        <v>0</v>
      </c>
      <c r="T140" s="504">
        <f t="shared" si="549"/>
        <v>0</v>
      </c>
      <c r="U140" s="546">
        <f t="shared" si="549"/>
        <v>0</v>
      </c>
      <c r="V140" s="504">
        <f t="shared" ref="V140" si="550">IF(V90=0,0,V39/V90/0.0876)</f>
        <v>0</v>
      </c>
      <c r="W140" s="546">
        <f t="shared" ref="W140" si="551">IF(W90=0,0,W39/W90/0.0876)</f>
        <v>0</v>
      </c>
      <c r="X140" s="549">
        <v>0</v>
      </c>
      <c r="Y140" s="547">
        <f t="shared" ref="Y140:AL140" si="552">IF(Y90=0,0,Y39/Y90/0.0876)</f>
        <v>0</v>
      </c>
      <c r="Z140" s="550">
        <f t="shared" si="552"/>
        <v>0</v>
      </c>
      <c r="AA140" s="547">
        <f t="shared" si="552"/>
        <v>0</v>
      </c>
      <c r="AB140" s="548">
        <f t="shared" si="552"/>
        <v>0</v>
      </c>
      <c r="AC140" s="549">
        <f t="shared" si="552"/>
        <v>0</v>
      </c>
      <c r="AD140" s="547">
        <f t="shared" si="552"/>
        <v>0</v>
      </c>
      <c r="AE140" s="550">
        <f t="shared" si="552"/>
        <v>0</v>
      </c>
      <c r="AF140" s="547">
        <f t="shared" si="552"/>
        <v>0</v>
      </c>
      <c r="AG140" s="548">
        <f t="shared" si="552"/>
        <v>0</v>
      </c>
      <c r="AH140" s="549">
        <f t="shared" si="552"/>
        <v>0</v>
      </c>
      <c r="AI140" s="547">
        <f t="shared" si="552"/>
        <v>0</v>
      </c>
      <c r="AJ140" s="547">
        <f t="shared" si="552"/>
        <v>0</v>
      </c>
      <c r="AK140" s="550">
        <f t="shared" si="552"/>
        <v>0</v>
      </c>
      <c r="AL140" s="548">
        <f t="shared" si="552"/>
        <v>0</v>
      </c>
      <c r="AM140" s="549">
        <f t="shared" ref="AM140:AY140" si="553">IF(AM90=0,0,AM39/AM90/0.0876)</f>
        <v>0</v>
      </c>
      <c r="AN140" s="547">
        <f t="shared" si="553"/>
        <v>0</v>
      </c>
      <c r="AO140" s="547">
        <f t="shared" si="553"/>
        <v>0</v>
      </c>
      <c r="AP140" s="547">
        <f t="shared" si="553"/>
        <v>0</v>
      </c>
      <c r="AQ140" s="547">
        <f t="shared" si="553"/>
        <v>0</v>
      </c>
      <c r="AR140" s="547">
        <f t="shared" si="553"/>
        <v>0</v>
      </c>
      <c r="AS140" s="547">
        <f t="shared" si="553"/>
        <v>0</v>
      </c>
      <c r="AT140" s="547">
        <f t="shared" si="553"/>
        <v>0</v>
      </c>
      <c r="AU140" s="547">
        <f t="shared" si="553"/>
        <v>0</v>
      </c>
      <c r="AV140" s="547">
        <f t="shared" si="553"/>
        <v>0</v>
      </c>
      <c r="AW140" s="547">
        <f t="shared" si="553"/>
        <v>0</v>
      </c>
      <c r="AX140" s="547">
        <f t="shared" si="553"/>
        <v>0</v>
      </c>
      <c r="AY140" s="548">
        <f t="shared" si="553"/>
        <v>0</v>
      </c>
    </row>
    <row r="141" spans="1:51">
      <c r="A141" s="29" t="s">
        <v>287</v>
      </c>
      <c r="B141" s="545">
        <f t="shared" ref="B141:U141" si="554">IF(B91=0,0,B40/B91/0.0876)</f>
        <v>0</v>
      </c>
      <c r="C141" s="546">
        <f t="shared" si="554"/>
        <v>0</v>
      </c>
      <c r="D141" s="546">
        <f t="shared" si="554"/>
        <v>0</v>
      </c>
      <c r="E141" s="546">
        <f t="shared" si="554"/>
        <v>0</v>
      </c>
      <c r="F141" s="546">
        <f t="shared" si="554"/>
        <v>0</v>
      </c>
      <c r="G141" s="546">
        <f t="shared" si="554"/>
        <v>0</v>
      </c>
      <c r="H141" s="546">
        <f t="shared" si="554"/>
        <v>0</v>
      </c>
      <c r="I141" s="546">
        <f t="shared" si="554"/>
        <v>0</v>
      </c>
      <c r="J141" s="546">
        <f t="shared" si="554"/>
        <v>0</v>
      </c>
      <c r="K141" s="546">
        <f t="shared" si="554"/>
        <v>0</v>
      </c>
      <c r="L141" s="546">
        <f t="shared" si="554"/>
        <v>0</v>
      </c>
      <c r="M141" s="546">
        <f t="shared" si="554"/>
        <v>0</v>
      </c>
      <c r="N141" s="546">
        <f t="shared" si="554"/>
        <v>0</v>
      </c>
      <c r="O141" s="546">
        <f t="shared" si="554"/>
        <v>0</v>
      </c>
      <c r="P141" s="546">
        <f t="shared" si="554"/>
        <v>0</v>
      </c>
      <c r="Q141" s="546">
        <f t="shared" si="554"/>
        <v>0</v>
      </c>
      <c r="R141" s="546">
        <f t="shared" si="554"/>
        <v>0</v>
      </c>
      <c r="S141" s="504">
        <f t="shared" si="554"/>
        <v>0</v>
      </c>
      <c r="T141" s="504">
        <f t="shared" si="554"/>
        <v>0</v>
      </c>
      <c r="U141" s="546">
        <f t="shared" si="554"/>
        <v>0</v>
      </c>
      <c r="V141" s="504">
        <f t="shared" ref="V141" si="555">IF(V91=0,0,V40/V91/0.0876)</f>
        <v>0</v>
      </c>
      <c r="W141" s="546">
        <f t="shared" ref="W141" si="556">IF(W91=0,0,W40/W91/0.0876)</f>
        <v>0</v>
      </c>
      <c r="X141" s="549">
        <v>0</v>
      </c>
      <c r="Y141" s="547">
        <f t="shared" ref="Y141:AL141" si="557">IF(Y91=0,0,Y40/Y91/0.0876)</f>
        <v>0</v>
      </c>
      <c r="Z141" s="550">
        <f t="shared" si="557"/>
        <v>0</v>
      </c>
      <c r="AA141" s="547">
        <f t="shared" si="557"/>
        <v>0</v>
      </c>
      <c r="AB141" s="548">
        <f t="shared" si="557"/>
        <v>0</v>
      </c>
      <c r="AC141" s="549">
        <f t="shared" si="557"/>
        <v>0</v>
      </c>
      <c r="AD141" s="547">
        <f t="shared" si="557"/>
        <v>0</v>
      </c>
      <c r="AE141" s="550">
        <f t="shared" si="557"/>
        <v>0</v>
      </c>
      <c r="AF141" s="547">
        <f t="shared" si="557"/>
        <v>0</v>
      </c>
      <c r="AG141" s="548">
        <f t="shared" si="557"/>
        <v>0</v>
      </c>
      <c r="AH141" s="549">
        <f t="shared" si="557"/>
        <v>0</v>
      </c>
      <c r="AI141" s="547">
        <f t="shared" si="557"/>
        <v>0</v>
      </c>
      <c r="AJ141" s="547">
        <f t="shared" si="557"/>
        <v>0</v>
      </c>
      <c r="AK141" s="550">
        <f t="shared" si="557"/>
        <v>0</v>
      </c>
      <c r="AL141" s="548">
        <f t="shared" si="557"/>
        <v>0</v>
      </c>
      <c r="AM141" s="549">
        <f t="shared" ref="AM141:AY141" si="558">IF(AM91=0,0,AM40/AM91/0.0876)</f>
        <v>0</v>
      </c>
      <c r="AN141" s="547">
        <f t="shared" si="558"/>
        <v>0</v>
      </c>
      <c r="AO141" s="547">
        <f t="shared" si="558"/>
        <v>0</v>
      </c>
      <c r="AP141" s="547">
        <f t="shared" si="558"/>
        <v>0</v>
      </c>
      <c r="AQ141" s="547">
        <f t="shared" si="558"/>
        <v>0</v>
      </c>
      <c r="AR141" s="547">
        <f t="shared" si="558"/>
        <v>0</v>
      </c>
      <c r="AS141" s="547">
        <f t="shared" si="558"/>
        <v>0</v>
      </c>
      <c r="AT141" s="547">
        <f t="shared" si="558"/>
        <v>0</v>
      </c>
      <c r="AU141" s="547">
        <f t="shared" si="558"/>
        <v>0</v>
      </c>
      <c r="AV141" s="547">
        <f t="shared" si="558"/>
        <v>0</v>
      </c>
      <c r="AW141" s="547">
        <f t="shared" si="558"/>
        <v>0</v>
      </c>
      <c r="AX141" s="547">
        <f t="shared" si="558"/>
        <v>0</v>
      </c>
      <c r="AY141" s="548">
        <f t="shared" si="558"/>
        <v>0</v>
      </c>
    </row>
    <row r="142" spans="1:51">
      <c r="A142" s="29" t="s">
        <v>288</v>
      </c>
      <c r="B142" s="545">
        <f t="shared" ref="B142:U142" si="559">IF(B92=0,0,B41/B92/0.0876)</f>
        <v>0</v>
      </c>
      <c r="C142" s="546">
        <f t="shared" si="559"/>
        <v>0</v>
      </c>
      <c r="D142" s="546">
        <f t="shared" si="559"/>
        <v>0</v>
      </c>
      <c r="E142" s="546">
        <f t="shared" si="559"/>
        <v>0</v>
      </c>
      <c r="F142" s="546">
        <f t="shared" si="559"/>
        <v>0</v>
      </c>
      <c r="G142" s="546">
        <f t="shared" si="559"/>
        <v>0</v>
      </c>
      <c r="H142" s="546">
        <f t="shared" si="559"/>
        <v>0</v>
      </c>
      <c r="I142" s="546">
        <f t="shared" si="559"/>
        <v>0</v>
      </c>
      <c r="J142" s="546">
        <f t="shared" si="559"/>
        <v>0</v>
      </c>
      <c r="K142" s="546">
        <f t="shared" si="559"/>
        <v>0</v>
      </c>
      <c r="L142" s="546">
        <f t="shared" si="559"/>
        <v>0</v>
      </c>
      <c r="M142" s="546">
        <f t="shared" si="559"/>
        <v>0</v>
      </c>
      <c r="N142" s="546">
        <f t="shared" si="559"/>
        <v>0</v>
      </c>
      <c r="O142" s="546">
        <f t="shared" si="559"/>
        <v>0</v>
      </c>
      <c r="P142" s="546">
        <f t="shared" si="559"/>
        <v>0</v>
      </c>
      <c r="Q142" s="546">
        <f t="shared" si="559"/>
        <v>0</v>
      </c>
      <c r="R142" s="546">
        <f t="shared" si="559"/>
        <v>0</v>
      </c>
      <c r="S142" s="504">
        <f t="shared" si="559"/>
        <v>0</v>
      </c>
      <c r="T142" s="504">
        <f t="shared" si="559"/>
        <v>0</v>
      </c>
      <c r="U142" s="546">
        <f t="shared" si="559"/>
        <v>0</v>
      </c>
      <c r="V142" s="504">
        <f t="shared" ref="V142" si="560">IF(V92=0,0,V41/V92/0.0876)</f>
        <v>0</v>
      </c>
      <c r="W142" s="546">
        <f t="shared" ref="W142" si="561">IF(W92=0,0,W41/W92/0.0876)</f>
        <v>0</v>
      </c>
      <c r="X142" s="549">
        <v>0</v>
      </c>
      <c r="Y142" s="547">
        <f t="shared" ref="Y142:AL142" si="562">IF(Y92=0,0,Y41/Y92/0.0876)</f>
        <v>0</v>
      </c>
      <c r="Z142" s="550">
        <f t="shared" si="562"/>
        <v>0</v>
      </c>
      <c r="AA142" s="547">
        <f t="shared" si="562"/>
        <v>0</v>
      </c>
      <c r="AB142" s="548">
        <f t="shared" si="562"/>
        <v>0</v>
      </c>
      <c r="AC142" s="549">
        <f t="shared" si="562"/>
        <v>0</v>
      </c>
      <c r="AD142" s="547">
        <f t="shared" si="562"/>
        <v>0</v>
      </c>
      <c r="AE142" s="550">
        <f t="shared" si="562"/>
        <v>0</v>
      </c>
      <c r="AF142" s="547">
        <f t="shared" si="562"/>
        <v>0</v>
      </c>
      <c r="AG142" s="548">
        <f t="shared" si="562"/>
        <v>0</v>
      </c>
      <c r="AH142" s="549">
        <f t="shared" si="562"/>
        <v>0</v>
      </c>
      <c r="AI142" s="547">
        <f t="shared" si="562"/>
        <v>0</v>
      </c>
      <c r="AJ142" s="547">
        <f t="shared" si="562"/>
        <v>0</v>
      </c>
      <c r="AK142" s="550">
        <f t="shared" si="562"/>
        <v>0</v>
      </c>
      <c r="AL142" s="548">
        <f t="shared" si="562"/>
        <v>0</v>
      </c>
      <c r="AM142" s="549">
        <f t="shared" ref="AM142:AY142" si="563">IF(AM92=0,0,AM41/AM92/0.0876)</f>
        <v>0</v>
      </c>
      <c r="AN142" s="547">
        <f t="shared" si="563"/>
        <v>0</v>
      </c>
      <c r="AO142" s="547">
        <f t="shared" si="563"/>
        <v>0</v>
      </c>
      <c r="AP142" s="547">
        <f t="shared" si="563"/>
        <v>0</v>
      </c>
      <c r="AQ142" s="547">
        <f t="shared" si="563"/>
        <v>0</v>
      </c>
      <c r="AR142" s="547">
        <f t="shared" si="563"/>
        <v>0</v>
      </c>
      <c r="AS142" s="547">
        <f t="shared" si="563"/>
        <v>0</v>
      </c>
      <c r="AT142" s="547">
        <f t="shared" si="563"/>
        <v>0</v>
      </c>
      <c r="AU142" s="547">
        <f t="shared" si="563"/>
        <v>0</v>
      </c>
      <c r="AV142" s="547">
        <f t="shared" si="563"/>
        <v>0</v>
      </c>
      <c r="AW142" s="547">
        <f t="shared" si="563"/>
        <v>0</v>
      </c>
      <c r="AX142" s="547">
        <f t="shared" si="563"/>
        <v>0</v>
      </c>
      <c r="AY142" s="548">
        <f t="shared" si="563"/>
        <v>0</v>
      </c>
    </row>
    <row r="143" spans="1:51">
      <c r="A143" s="29" t="s">
        <v>289</v>
      </c>
      <c r="B143" s="545">
        <f t="shared" ref="B143:U143" si="564">IF(B93=0,0,B42/B93/0.0876)</f>
        <v>0</v>
      </c>
      <c r="C143" s="546">
        <f t="shared" si="564"/>
        <v>0</v>
      </c>
      <c r="D143" s="546">
        <f t="shared" si="564"/>
        <v>0</v>
      </c>
      <c r="E143" s="546">
        <f t="shared" si="564"/>
        <v>0</v>
      </c>
      <c r="F143" s="546">
        <f t="shared" si="564"/>
        <v>0</v>
      </c>
      <c r="G143" s="546">
        <f t="shared" si="564"/>
        <v>0</v>
      </c>
      <c r="H143" s="546">
        <f t="shared" si="564"/>
        <v>0</v>
      </c>
      <c r="I143" s="546">
        <f t="shared" si="564"/>
        <v>0</v>
      </c>
      <c r="J143" s="546">
        <f t="shared" si="564"/>
        <v>0</v>
      </c>
      <c r="K143" s="546">
        <f t="shared" si="564"/>
        <v>0</v>
      </c>
      <c r="L143" s="546">
        <f t="shared" si="564"/>
        <v>0</v>
      </c>
      <c r="M143" s="546">
        <f t="shared" si="564"/>
        <v>0</v>
      </c>
      <c r="N143" s="546">
        <f t="shared" si="564"/>
        <v>0</v>
      </c>
      <c r="O143" s="546">
        <f t="shared" si="564"/>
        <v>0</v>
      </c>
      <c r="P143" s="546">
        <f t="shared" si="564"/>
        <v>0</v>
      </c>
      <c r="Q143" s="546">
        <f t="shared" si="564"/>
        <v>0</v>
      </c>
      <c r="R143" s="546">
        <f t="shared" si="564"/>
        <v>0</v>
      </c>
      <c r="S143" s="504">
        <f t="shared" si="564"/>
        <v>0</v>
      </c>
      <c r="T143" s="504">
        <f t="shared" si="564"/>
        <v>0</v>
      </c>
      <c r="U143" s="546">
        <f t="shared" si="564"/>
        <v>0</v>
      </c>
      <c r="V143" s="504">
        <f t="shared" ref="V143" si="565">IF(V93=0,0,V42/V93/0.0876)</f>
        <v>0</v>
      </c>
      <c r="W143" s="546">
        <f t="shared" ref="W143" si="566">IF(W93=0,0,W42/W93/0.0876)</f>
        <v>0</v>
      </c>
      <c r="X143" s="549">
        <v>0</v>
      </c>
      <c r="Y143" s="547">
        <f t="shared" ref="Y143:AL143" si="567">IF(Y93=0,0,Y42/Y93/0.0876)</f>
        <v>0</v>
      </c>
      <c r="Z143" s="550">
        <f t="shared" si="567"/>
        <v>0</v>
      </c>
      <c r="AA143" s="547">
        <f t="shared" si="567"/>
        <v>0</v>
      </c>
      <c r="AB143" s="548">
        <f t="shared" si="567"/>
        <v>0</v>
      </c>
      <c r="AC143" s="549">
        <f t="shared" si="567"/>
        <v>0</v>
      </c>
      <c r="AD143" s="547">
        <f t="shared" si="567"/>
        <v>0</v>
      </c>
      <c r="AE143" s="550">
        <f t="shared" si="567"/>
        <v>0</v>
      </c>
      <c r="AF143" s="547">
        <f t="shared" si="567"/>
        <v>0</v>
      </c>
      <c r="AG143" s="548">
        <f t="shared" si="567"/>
        <v>0</v>
      </c>
      <c r="AH143" s="549">
        <f t="shared" si="567"/>
        <v>0</v>
      </c>
      <c r="AI143" s="547">
        <f t="shared" si="567"/>
        <v>0</v>
      </c>
      <c r="AJ143" s="547">
        <f t="shared" si="567"/>
        <v>0</v>
      </c>
      <c r="AK143" s="550">
        <f t="shared" si="567"/>
        <v>0</v>
      </c>
      <c r="AL143" s="548">
        <f t="shared" si="567"/>
        <v>0</v>
      </c>
      <c r="AM143" s="549">
        <f t="shared" ref="AM143:AY143" si="568">IF(AM93=0,0,AM42/AM93/0.0876)</f>
        <v>0</v>
      </c>
      <c r="AN143" s="547">
        <f t="shared" si="568"/>
        <v>0</v>
      </c>
      <c r="AO143" s="547">
        <f t="shared" si="568"/>
        <v>0</v>
      </c>
      <c r="AP143" s="547">
        <f t="shared" si="568"/>
        <v>0</v>
      </c>
      <c r="AQ143" s="547">
        <f t="shared" si="568"/>
        <v>0</v>
      </c>
      <c r="AR143" s="547">
        <f t="shared" si="568"/>
        <v>0</v>
      </c>
      <c r="AS143" s="547">
        <f t="shared" si="568"/>
        <v>0</v>
      </c>
      <c r="AT143" s="547">
        <f t="shared" si="568"/>
        <v>0</v>
      </c>
      <c r="AU143" s="547">
        <f t="shared" si="568"/>
        <v>0</v>
      </c>
      <c r="AV143" s="547">
        <f t="shared" si="568"/>
        <v>0</v>
      </c>
      <c r="AW143" s="547">
        <f t="shared" si="568"/>
        <v>0</v>
      </c>
      <c r="AX143" s="547">
        <f t="shared" si="568"/>
        <v>0</v>
      </c>
      <c r="AY143" s="548">
        <f t="shared" si="568"/>
        <v>0</v>
      </c>
    </row>
    <row r="144" spans="1:51">
      <c r="A144" s="219" t="s">
        <v>290</v>
      </c>
      <c r="B144" s="551">
        <f t="shared" ref="B144:U144" si="569">IF(B94=0,0,B43/B94/0.0876)</f>
        <v>0</v>
      </c>
      <c r="C144" s="552">
        <f t="shared" si="569"/>
        <v>0</v>
      </c>
      <c r="D144" s="552">
        <f t="shared" si="569"/>
        <v>0</v>
      </c>
      <c r="E144" s="552">
        <f t="shared" si="569"/>
        <v>0</v>
      </c>
      <c r="F144" s="552">
        <f t="shared" si="569"/>
        <v>0</v>
      </c>
      <c r="G144" s="552">
        <f t="shared" si="569"/>
        <v>0</v>
      </c>
      <c r="H144" s="552">
        <f t="shared" si="569"/>
        <v>0</v>
      </c>
      <c r="I144" s="552">
        <f t="shared" si="569"/>
        <v>0</v>
      </c>
      <c r="J144" s="552">
        <f t="shared" si="569"/>
        <v>0</v>
      </c>
      <c r="K144" s="552">
        <f t="shared" si="569"/>
        <v>0</v>
      </c>
      <c r="L144" s="552">
        <f t="shared" si="569"/>
        <v>0</v>
      </c>
      <c r="M144" s="552">
        <f t="shared" si="569"/>
        <v>0</v>
      </c>
      <c r="N144" s="552">
        <f t="shared" si="569"/>
        <v>0</v>
      </c>
      <c r="O144" s="552">
        <f t="shared" si="569"/>
        <v>0</v>
      </c>
      <c r="P144" s="552">
        <f t="shared" si="569"/>
        <v>0</v>
      </c>
      <c r="Q144" s="552">
        <f t="shared" si="569"/>
        <v>0</v>
      </c>
      <c r="R144" s="552">
        <f t="shared" si="569"/>
        <v>0</v>
      </c>
      <c r="S144" s="553">
        <f t="shared" si="569"/>
        <v>0</v>
      </c>
      <c r="T144" s="553">
        <f t="shared" si="569"/>
        <v>0</v>
      </c>
      <c r="U144" s="552">
        <f t="shared" si="569"/>
        <v>0</v>
      </c>
      <c r="V144" s="553">
        <f t="shared" ref="V144" si="570">IF(V94=0,0,V43/V94/0.0876)</f>
        <v>0</v>
      </c>
      <c r="W144" s="552">
        <f t="shared" ref="W144" si="571">IF(W94=0,0,W43/W94/0.0876)</f>
        <v>0</v>
      </c>
      <c r="X144" s="556">
        <v>0</v>
      </c>
      <c r="Y144" s="554">
        <f t="shared" ref="Y144:AL144" si="572">IF(Y94=0,0,Y43/Y94/0.0876)</f>
        <v>0</v>
      </c>
      <c r="Z144" s="557">
        <f t="shared" si="572"/>
        <v>0</v>
      </c>
      <c r="AA144" s="554">
        <f t="shared" si="572"/>
        <v>0</v>
      </c>
      <c r="AB144" s="555">
        <f t="shared" si="572"/>
        <v>0</v>
      </c>
      <c r="AC144" s="556">
        <f t="shared" si="572"/>
        <v>0</v>
      </c>
      <c r="AD144" s="554">
        <f t="shared" si="572"/>
        <v>0</v>
      </c>
      <c r="AE144" s="557">
        <f t="shared" si="572"/>
        <v>0</v>
      </c>
      <c r="AF144" s="554">
        <f t="shared" si="572"/>
        <v>0</v>
      </c>
      <c r="AG144" s="555">
        <f t="shared" si="572"/>
        <v>0</v>
      </c>
      <c r="AH144" s="556">
        <f t="shared" si="572"/>
        <v>0</v>
      </c>
      <c r="AI144" s="554">
        <f t="shared" si="572"/>
        <v>0</v>
      </c>
      <c r="AJ144" s="554">
        <f t="shared" si="572"/>
        <v>0</v>
      </c>
      <c r="AK144" s="557">
        <f t="shared" si="572"/>
        <v>0</v>
      </c>
      <c r="AL144" s="555">
        <f t="shared" si="572"/>
        <v>0</v>
      </c>
      <c r="AM144" s="556">
        <f t="shared" ref="AM144:AY144" si="573">IF(AM94=0,0,AM43/AM94/0.0876)</f>
        <v>0</v>
      </c>
      <c r="AN144" s="554">
        <f t="shared" si="573"/>
        <v>0</v>
      </c>
      <c r="AO144" s="554">
        <f t="shared" si="573"/>
        <v>0</v>
      </c>
      <c r="AP144" s="554">
        <f t="shared" si="573"/>
        <v>0</v>
      </c>
      <c r="AQ144" s="554">
        <f t="shared" si="573"/>
        <v>0</v>
      </c>
      <c r="AR144" s="554">
        <f t="shared" si="573"/>
        <v>0</v>
      </c>
      <c r="AS144" s="554">
        <f t="shared" si="573"/>
        <v>0</v>
      </c>
      <c r="AT144" s="554">
        <f t="shared" si="573"/>
        <v>0</v>
      </c>
      <c r="AU144" s="554">
        <f t="shared" si="573"/>
        <v>0</v>
      </c>
      <c r="AV144" s="554">
        <f t="shared" si="573"/>
        <v>0</v>
      </c>
      <c r="AW144" s="554">
        <f t="shared" si="573"/>
        <v>0</v>
      </c>
      <c r="AX144" s="554">
        <f t="shared" si="573"/>
        <v>0</v>
      </c>
      <c r="AY144" s="555">
        <f t="shared" si="573"/>
        <v>0</v>
      </c>
    </row>
    <row r="145" spans="1:61">
      <c r="A145" s="223" t="s">
        <v>80</v>
      </c>
      <c r="B145" s="670">
        <f t="shared" ref="B145:U145" si="574">IF(B95=0,0,B44/B95/0.0876)</f>
        <v>59.750626225805213</v>
      </c>
      <c r="C145" s="671">
        <f t="shared" si="574"/>
        <v>58.044018223708981</v>
      </c>
      <c r="D145" s="671">
        <f t="shared" si="574"/>
        <v>60.867946688139646</v>
      </c>
      <c r="E145" s="671">
        <f t="shared" si="574"/>
        <v>49.094878136322038</v>
      </c>
      <c r="F145" s="671">
        <f t="shared" si="574"/>
        <v>56.054130500131151</v>
      </c>
      <c r="G145" s="672">
        <f t="shared" si="574"/>
        <v>52.622725581446296</v>
      </c>
      <c r="H145" s="671">
        <f t="shared" si="574"/>
        <v>54.324918335652583</v>
      </c>
      <c r="I145" s="671">
        <f t="shared" si="574"/>
        <v>48.425213608212744</v>
      </c>
      <c r="J145" s="671">
        <f t="shared" si="574"/>
        <v>50.764661128836302</v>
      </c>
      <c r="K145" s="673">
        <f t="shared" si="574"/>
        <v>46.486512552748493</v>
      </c>
      <c r="L145" s="672">
        <f t="shared" si="574"/>
        <v>54.187424136332275</v>
      </c>
      <c r="M145" s="671">
        <f t="shared" si="574"/>
        <v>50.948740516680125</v>
      </c>
      <c r="N145" s="671">
        <f t="shared" si="574"/>
        <v>61.614510084534878</v>
      </c>
      <c r="O145" s="674">
        <f t="shared" si="574"/>
        <v>52.059902520793621</v>
      </c>
      <c r="P145" s="674">
        <f t="shared" si="574"/>
        <v>52.060423448626082</v>
      </c>
      <c r="Q145" s="672">
        <f t="shared" si="574"/>
        <v>48.967344958272989</v>
      </c>
      <c r="R145" s="672">
        <f t="shared" si="574"/>
        <v>59.148203026751396</v>
      </c>
      <c r="S145" s="672">
        <f t="shared" si="574"/>
        <v>56.132675678727409</v>
      </c>
      <c r="T145" s="672">
        <f t="shared" si="574"/>
        <v>74.755692403948558</v>
      </c>
      <c r="U145" s="671">
        <f t="shared" si="574"/>
        <v>48.544351080938981</v>
      </c>
      <c r="V145" s="672">
        <f t="shared" ref="V145" si="575">IF(V95=0,0,V44/V95/0.0876)</f>
        <v>31.603586870662131</v>
      </c>
      <c r="W145" s="671">
        <f t="shared" ref="W145:AL145" si="576">IF(W95=0,0,W44/W95/0.0876)</f>
        <v>29.243957948728823</v>
      </c>
      <c r="X145" s="398">
        <f t="shared" si="576"/>
        <v>44.410828341251737</v>
      </c>
      <c r="Y145" s="224">
        <f t="shared" si="576"/>
        <v>45.358719647529618</v>
      </c>
      <c r="Z145" s="224">
        <f t="shared" si="576"/>
        <v>46.686755348611982</v>
      </c>
      <c r="AA145" s="224">
        <f t="shared" si="576"/>
        <v>46.486738200411551</v>
      </c>
      <c r="AB145" s="225">
        <f t="shared" si="576"/>
        <v>47.909317663609649</v>
      </c>
      <c r="AC145" s="398">
        <f t="shared" si="576"/>
        <v>49.058071209259026</v>
      </c>
      <c r="AD145" s="224">
        <f t="shared" si="576"/>
        <v>49.654383060082694</v>
      </c>
      <c r="AE145" s="224">
        <f t="shared" si="576"/>
        <v>49.951534513506147</v>
      </c>
      <c r="AF145" s="224">
        <f t="shared" si="576"/>
        <v>50.646809223685132</v>
      </c>
      <c r="AG145" s="225">
        <f t="shared" si="576"/>
        <v>51.033558763050884</v>
      </c>
      <c r="AH145" s="398">
        <f t="shared" si="576"/>
        <v>51.889418772714862</v>
      </c>
      <c r="AI145" s="224">
        <f t="shared" si="576"/>
        <v>51.673268085157886</v>
      </c>
      <c r="AJ145" s="224">
        <f t="shared" si="576"/>
        <v>51.524630163820198</v>
      </c>
      <c r="AK145" s="224">
        <f t="shared" si="576"/>
        <v>51.3282264532086</v>
      </c>
      <c r="AL145" s="225">
        <f t="shared" si="576"/>
        <v>51.641260287798566</v>
      </c>
      <c r="AM145" s="398">
        <f t="shared" ref="AM145:AN145" si="577">IF(AM95=0,0,AM44/AM95/0.0876)</f>
        <v>51.868836540322988</v>
      </c>
      <c r="AN145" s="224">
        <f t="shared" si="577"/>
        <v>52.097858101695628</v>
      </c>
      <c r="AO145" s="224">
        <f t="shared" ref="AO145:AS145" si="578">IF(AO95=0,0,AO44/AO95/0.0876)</f>
        <v>52.328384094959468</v>
      </c>
      <c r="AP145" s="224">
        <f t="shared" si="578"/>
        <v>52.560389533367285</v>
      </c>
      <c r="AQ145" s="224">
        <f t="shared" si="578"/>
        <v>52.793848756927574</v>
      </c>
      <c r="AR145" s="224">
        <f t="shared" si="578"/>
        <v>53.02877732366143</v>
      </c>
      <c r="AS145" s="224">
        <f t="shared" si="578"/>
        <v>53.265190214815007</v>
      </c>
      <c r="AT145" s="224">
        <f t="shared" ref="AT145:AV145" si="579">IF(AT95=0,0,AT44/AT95/0.0876)</f>
        <v>53.502976000553758</v>
      </c>
      <c r="AU145" s="224">
        <f t="shared" si="579"/>
        <v>53.742232195553065</v>
      </c>
      <c r="AV145" s="224">
        <f t="shared" si="579"/>
        <v>53.982929938189145</v>
      </c>
      <c r="AW145" s="224">
        <f t="shared" ref="AW145:AY145" si="580">IF(AW95=0,0,AW44/AW95/0.0876)</f>
        <v>54.224997666159297</v>
      </c>
      <c r="AX145" s="224">
        <f t="shared" si="580"/>
        <v>54.468489107976261</v>
      </c>
      <c r="AY145" s="225">
        <f t="shared" si="580"/>
        <v>54.713373362866577</v>
      </c>
    </row>
    <row r="146" spans="1:61">
      <c r="A146" s="38" t="s">
        <v>81</v>
      </c>
      <c r="B146" s="675">
        <f t="shared" ref="B146:U146" si="581">IF(B97=0,0,B47/B97/0.0876)</f>
        <v>172.07225355895781</v>
      </c>
      <c r="C146" s="676">
        <f t="shared" si="581"/>
        <v>65.664562040424101</v>
      </c>
      <c r="D146" s="676">
        <f t="shared" si="581"/>
        <v>88.397857805365334</v>
      </c>
      <c r="E146" s="676">
        <f t="shared" si="581"/>
        <v>29.127783469189708</v>
      </c>
      <c r="F146" s="676">
        <f t="shared" si="581"/>
        <v>40.87015409473797</v>
      </c>
      <c r="G146" s="677">
        <f t="shared" si="581"/>
        <v>31.295411151120625</v>
      </c>
      <c r="H146" s="676">
        <f t="shared" si="581"/>
        <v>39.607345932694599</v>
      </c>
      <c r="I146" s="676">
        <f t="shared" si="581"/>
        <v>52.224940618403267</v>
      </c>
      <c r="J146" s="676">
        <f t="shared" si="581"/>
        <v>48.517359012828152</v>
      </c>
      <c r="K146" s="678">
        <f t="shared" si="581"/>
        <v>41.506820247613057</v>
      </c>
      <c r="L146" s="677">
        <f t="shared" si="581"/>
        <v>26.155353015516347</v>
      </c>
      <c r="M146" s="676">
        <f t="shared" si="581"/>
        <v>36.091105416670899</v>
      </c>
      <c r="N146" s="676">
        <f t="shared" si="581"/>
        <v>29.926504393801675</v>
      </c>
      <c r="O146" s="679">
        <f t="shared" si="581"/>
        <v>25.134482316833388</v>
      </c>
      <c r="P146" s="679">
        <f t="shared" si="581"/>
        <v>26.504890912321994</v>
      </c>
      <c r="Q146" s="677">
        <f t="shared" si="581"/>
        <v>20.392876812961998</v>
      </c>
      <c r="R146" s="677">
        <f t="shared" si="581"/>
        <v>17.417329509373683</v>
      </c>
      <c r="S146" s="677">
        <f t="shared" si="581"/>
        <v>16.800804014014552</v>
      </c>
      <c r="T146" s="677">
        <f t="shared" si="581"/>
        <v>33.19754326099175</v>
      </c>
      <c r="U146" s="676">
        <f t="shared" si="581"/>
        <v>29.563933784052836</v>
      </c>
      <c r="V146" s="677">
        <f t="shared" ref="V146:W146" si="582">IF(V97=0,0,V47/V97/0.0876)</f>
        <v>21.77292947515722</v>
      </c>
      <c r="W146" s="676">
        <f t="shared" si="582"/>
        <v>24.712228186384905</v>
      </c>
      <c r="X146" s="399">
        <f t="shared" ref="X146:AY146" si="583">IF(X97=0,0,X47/X97/0.0876)</f>
        <v>15.282890710109399</v>
      </c>
      <c r="Y146" s="40">
        <f t="shared" si="583"/>
        <v>15.282890710109399</v>
      </c>
      <c r="Z146" s="40">
        <f t="shared" si="583"/>
        <v>15.282890710109399</v>
      </c>
      <c r="AA146" s="40">
        <f t="shared" si="583"/>
        <v>15.282890710109399</v>
      </c>
      <c r="AB146" s="39">
        <f t="shared" si="583"/>
        <v>15.282890710109399</v>
      </c>
      <c r="AC146" s="399">
        <f t="shared" si="583"/>
        <v>15.282890710109399</v>
      </c>
      <c r="AD146" s="40">
        <f t="shared" si="583"/>
        <v>15.282890710109399</v>
      </c>
      <c r="AE146" s="40">
        <f t="shared" si="583"/>
        <v>15.282890710109399</v>
      </c>
      <c r="AF146" s="40">
        <f t="shared" si="583"/>
        <v>15.282890710109399</v>
      </c>
      <c r="AG146" s="39">
        <f t="shared" si="583"/>
        <v>15.282890710109399</v>
      </c>
      <c r="AH146" s="399">
        <f t="shared" si="583"/>
        <v>15.282890710109399</v>
      </c>
      <c r="AI146" s="40">
        <f t="shared" si="583"/>
        <v>15.282890710109399</v>
      </c>
      <c r="AJ146" s="40">
        <f t="shared" si="583"/>
        <v>15.282890710109399</v>
      </c>
      <c r="AK146" s="40">
        <f t="shared" si="583"/>
        <v>15.282890710109399</v>
      </c>
      <c r="AL146" s="39">
        <f t="shared" si="583"/>
        <v>15.282890710109399</v>
      </c>
      <c r="AM146" s="399">
        <f t="shared" si="583"/>
        <v>15.282890710109399</v>
      </c>
      <c r="AN146" s="40">
        <f t="shared" si="583"/>
        <v>15.282890710109399</v>
      </c>
      <c r="AO146" s="40">
        <f t="shared" si="583"/>
        <v>15.282890710109399</v>
      </c>
      <c r="AP146" s="40">
        <f t="shared" si="583"/>
        <v>15.282890710109399</v>
      </c>
      <c r="AQ146" s="40">
        <f t="shared" si="583"/>
        <v>15.282890710109399</v>
      </c>
      <c r="AR146" s="40">
        <f t="shared" si="583"/>
        <v>15.282890710109399</v>
      </c>
      <c r="AS146" s="40">
        <f t="shared" si="583"/>
        <v>15.282890710109399</v>
      </c>
      <c r="AT146" s="40">
        <f t="shared" si="583"/>
        <v>15.282890710109399</v>
      </c>
      <c r="AU146" s="40">
        <f t="shared" si="583"/>
        <v>15.282890710109399</v>
      </c>
      <c r="AV146" s="40">
        <f t="shared" si="583"/>
        <v>15.282890710109399</v>
      </c>
      <c r="AW146" s="40">
        <f t="shared" si="583"/>
        <v>15.282890710109399</v>
      </c>
      <c r="AX146" s="40">
        <f t="shared" si="583"/>
        <v>15.282890710109399</v>
      </c>
      <c r="AY146" s="39">
        <f t="shared" si="583"/>
        <v>15.282890710109399</v>
      </c>
    </row>
    <row r="147" spans="1:61">
      <c r="A147" s="226" t="s">
        <v>82</v>
      </c>
      <c r="B147" s="403">
        <f t="shared" ref="B147:U147" si="584">IF(B99=0,0,B50/B99/0.0876)</f>
        <v>62.885105161674566</v>
      </c>
      <c r="C147" s="227">
        <f t="shared" si="584"/>
        <v>58.155694576860462</v>
      </c>
      <c r="D147" s="227">
        <f t="shared" si="584"/>
        <v>62.189895521825619</v>
      </c>
      <c r="E147" s="227">
        <f t="shared" si="584"/>
        <v>50.625017934985273</v>
      </c>
      <c r="F147" s="227">
        <f t="shared" si="584"/>
        <v>62.021009133308056</v>
      </c>
      <c r="G147" s="680">
        <f t="shared" si="584"/>
        <v>57.54414892440407</v>
      </c>
      <c r="H147" s="227">
        <f t="shared" si="584"/>
        <v>57.967884122178319</v>
      </c>
      <c r="I147" s="227">
        <f t="shared" si="584"/>
        <v>58.154292225735929</v>
      </c>
      <c r="J147" s="227">
        <f t="shared" si="584"/>
        <v>54.804492186649355</v>
      </c>
      <c r="K147" s="681">
        <f t="shared" si="584"/>
        <v>50.854824628948087</v>
      </c>
      <c r="L147" s="680">
        <f t="shared" si="584"/>
        <v>41.323659894764667</v>
      </c>
      <c r="M147" s="227">
        <f t="shared" si="584"/>
        <v>55.899358399805791</v>
      </c>
      <c r="N147" s="227">
        <f t="shared" si="584"/>
        <v>45.191438896138884</v>
      </c>
      <c r="O147" s="682">
        <f t="shared" si="584"/>
        <v>38.891015323169448</v>
      </c>
      <c r="P147" s="682">
        <f t="shared" si="584"/>
        <v>41.951790869944446</v>
      </c>
      <c r="Q147" s="680">
        <f t="shared" si="584"/>
        <v>41.017434729401266</v>
      </c>
      <c r="R147" s="680">
        <f t="shared" si="584"/>
        <v>40.933697655231086</v>
      </c>
      <c r="S147" s="680">
        <f t="shared" si="584"/>
        <v>39.928747360628478</v>
      </c>
      <c r="T147" s="680">
        <f t="shared" si="584"/>
        <v>41.941216015854799</v>
      </c>
      <c r="U147" s="227">
        <f t="shared" si="584"/>
        <v>38.135760512527035</v>
      </c>
      <c r="V147" s="680">
        <f t="shared" ref="V147" si="585">IF(V99=0,0,V50/V99/0.0876)</f>
        <v>32.983455277702234</v>
      </c>
      <c r="W147" s="227">
        <f t="shared" ref="W147:AL147" si="586">IF(W99=0,0,W50/W99/0.0876)</f>
        <v>33.966546948374983</v>
      </c>
      <c r="X147" s="403">
        <f t="shared" si="586"/>
        <v>25.4696965261918</v>
      </c>
      <c r="Y147" s="227">
        <f t="shared" si="586"/>
        <v>38.774463365910677</v>
      </c>
      <c r="Z147" s="227">
        <f t="shared" si="586"/>
        <v>39.071089004866636</v>
      </c>
      <c r="AA147" s="227">
        <f t="shared" si="586"/>
        <v>39.045933136702608</v>
      </c>
      <c r="AB147" s="228">
        <f t="shared" si="586"/>
        <v>39.264299754448935</v>
      </c>
      <c r="AC147" s="403">
        <f t="shared" si="586"/>
        <v>39.534771757234012</v>
      </c>
      <c r="AD147" s="227">
        <f t="shared" si="586"/>
        <v>39.802527119099793</v>
      </c>
      <c r="AE147" s="227">
        <f t="shared" si="586"/>
        <v>40.12090989381776</v>
      </c>
      <c r="AF147" s="227">
        <f t="shared" si="586"/>
        <v>40.39501797989864</v>
      </c>
      <c r="AG147" s="228">
        <f t="shared" si="586"/>
        <v>40.547352914861911</v>
      </c>
      <c r="AH147" s="403">
        <f t="shared" si="586"/>
        <v>40.576331597243538</v>
      </c>
      <c r="AI147" s="227">
        <f t="shared" si="586"/>
        <v>40.749421461305353</v>
      </c>
      <c r="AJ147" s="227">
        <f t="shared" si="586"/>
        <v>40.844408164309037</v>
      </c>
      <c r="AK147" s="227">
        <f t="shared" si="586"/>
        <v>40.97041412600079</v>
      </c>
      <c r="AL147" s="228">
        <f t="shared" si="586"/>
        <v>41.046499007305762</v>
      </c>
      <c r="AM147" s="403">
        <f t="shared" ref="AM147:AN147" si="587">IF(AM99=0,0,AM50/AM99/0.0876)</f>
        <v>41.13819840644377</v>
      </c>
      <c r="AN147" s="227">
        <f t="shared" si="587"/>
        <v>41.230770165077459</v>
      </c>
      <c r="AO147" s="227">
        <f t="shared" ref="AO147:AS147" si="588">IF(AO99=0,0,AO50/AO99/0.0876)</f>
        <v>41.324169419645017</v>
      </c>
      <c r="AP147" s="227">
        <f t="shared" si="588"/>
        <v>41.418410880780833</v>
      </c>
      <c r="AQ147" s="227">
        <f t="shared" si="588"/>
        <v>41.513509303996109</v>
      </c>
      <c r="AR147" s="227">
        <f t="shared" si="588"/>
        <v>41.609449750963613</v>
      </c>
      <c r="AS147" s="227">
        <f t="shared" si="588"/>
        <v>41.706217347162877</v>
      </c>
      <c r="AT147" s="227">
        <f t="shared" ref="AT147:AV147" si="589">IF(AT99=0,0,AT50/AT99/0.0876)</f>
        <v>41.803886456853157</v>
      </c>
      <c r="AU147" s="227">
        <f t="shared" si="589"/>
        <v>41.902382842803434</v>
      </c>
      <c r="AV147" s="227">
        <f t="shared" si="589"/>
        <v>42.001721518085965</v>
      </c>
      <c r="AW147" s="227">
        <f t="shared" ref="AW147:AY147" si="590">IF(AW99=0,0,AW50/AW99/0.0876)</f>
        <v>42.101947237363092</v>
      </c>
      <c r="AX147" s="227">
        <f t="shared" si="590"/>
        <v>42.203015673830976</v>
      </c>
      <c r="AY147" s="228">
        <f t="shared" si="590"/>
        <v>42.304941972380128</v>
      </c>
      <c r="BI147" s="743"/>
    </row>
    <row r="148" spans="1:61">
      <c r="R148" s="798"/>
      <c r="U148" s="798"/>
      <c r="W148" s="798"/>
      <c r="AY148" s="820">
        <f>AY101</f>
        <v>44621</v>
      </c>
    </row>
    <row r="151" spans="1:61" ht="17.100000000000001" customHeight="1">
      <c r="A151" s="90"/>
      <c r="B151" s="94" t="s">
        <v>13</v>
      </c>
      <c r="C151" s="92"/>
      <c r="D151" s="92"/>
      <c r="E151" s="92"/>
      <c r="F151" s="91"/>
      <c r="G151" s="93"/>
      <c r="H151" s="94"/>
      <c r="I151" s="95"/>
      <c r="J151" s="95"/>
      <c r="K151" s="95"/>
      <c r="L151" s="196"/>
      <c r="M151" s="92"/>
      <c r="N151" s="92"/>
      <c r="O151" s="197"/>
      <c r="P151" s="96"/>
      <c r="Q151" s="96"/>
      <c r="R151" s="96"/>
      <c r="S151" s="96"/>
      <c r="T151" s="96"/>
      <c r="U151" s="661"/>
      <c r="V151" s="96"/>
      <c r="W151" s="661"/>
      <c r="X151" s="97"/>
      <c r="Y151" s="97"/>
      <c r="Z151" s="97"/>
      <c r="AA151" s="97"/>
      <c r="AB151" s="97"/>
      <c r="AC151" s="97"/>
      <c r="AD151" s="97"/>
      <c r="AE151" s="97"/>
      <c r="AF151" s="97"/>
      <c r="AG151" s="97"/>
      <c r="AH151" s="97"/>
      <c r="AI151" s="97"/>
      <c r="AJ151" s="97"/>
      <c r="AK151" s="97"/>
      <c r="AL151" s="97"/>
      <c r="AM151" s="97"/>
      <c r="AN151" s="97"/>
      <c r="AO151" s="97"/>
      <c r="AP151" s="97"/>
      <c r="AQ151" s="97"/>
      <c r="AR151" s="97"/>
      <c r="AS151" s="97"/>
      <c r="AT151" s="97"/>
      <c r="AU151" s="97"/>
      <c r="AV151" s="97"/>
      <c r="AW151" s="97"/>
      <c r="AX151" s="97"/>
      <c r="AY151" s="97"/>
    </row>
    <row r="152" spans="1:61" ht="17.100000000000001" customHeight="1">
      <c r="A152" s="98" t="s">
        <v>1</v>
      </c>
      <c r="B152" s="99" t="s">
        <v>2</v>
      </c>
      <c r="C152" s="100"/>
      <c r="D152" s="100"/>
      <c r="E152" s="101"/>
      <c r="F152" s="99"/>
      <c r="G152" s="102"/>
      <c r="H152" s="103"/>
      <c r="I152" s="104"/>
      <c r="J152" s="105"/>
      <c r="K152" s="105"/>
      <c r="L152" s="106"/>
      <c r="M152" s="107"/>
      <c r="N152" s="107"/>
      <c r="O152" s="108"/>
      <c r="P152" s="109"/>
      <c r="Q152" s="110"/>
      <c r="R152" s="389"/>
      <c r="S152" s="389"/>
      <c r="T152" s="389"/>
      <c r="U152" s="662"/>
      <c r="V152" s="389"/>
      <c r="W152" s="662"/>
      <c r="X152" s="111"/>
      <c r="Y152" s="111"/>
      <c r="Z152" s="111"/>
      <c r="AA152" s="111"/>
      <c r="AB152" s="111"/>
      <c r="AC152" s="111"/>
      <c r="AD152" s="111"/>
      <c r="AE152" s="111"/>
      <c r="AF152" s="110"/>
      <c r="AG152" s="110"/>
      <c r="AH152" s="110"/>
      <c r="AI152" s="110"/>
      <c r="AJ152" s="110"/>
      <c r="AK152" s="110"/>
      <c r="AL152" s="110"/>
      <c r="AM152" s="110"/>
      <c r="AN152" s="110"/>
      <c r="AO152" s="110"/>
      <c r="AP152" s="110"/>
      <c r="AQ152" s="110"/>
      <c r="AR152" s="110"/>
      <c r="AS152" s="110"/>
      <c r="AT152" s="110"/>
      <c r="AU152" s="110"/>
      <c r="AV152" s="110"/>
      <c r="AW152" s="110"/>
      <c r="AX152" s="110"/>
      <c r="AY152" s="110"/>
    </row>
    <row r="153" spans="1:61" ht="17.100000000000001" customHeight="1">
      <c r="A153" s="98"/>
      <c r="B153" s="663">
        <v>2001</v>
      </c>
      <c r="C153" s="234">
        <v>2002</v>
      </c>
      <c r="D153" s="234">
        <v>2003</v>
      </c>
      <c r="E153" s="235">
        <v>2004</v>
      </c>
      <c r="F153" s="234">
        <v>2005</v>
      </c>
      <c r="G153" s="642">
        <v>2006</v>
      </c>
      <c r="H153" s="643">
        <v>2007</v>
      </c>
      <c r="I153" s="236">
        <v>2008</v>
      </c>
      <c r="J153" s="236">
        <v>2009</v>
      </c>
      <c r="K153" s="236">
        <v>2010</v>
      </c>
      <c r="L153" s="236">
        <v>2011</v>
      </c>
      <c r="M153" s="238">
        <v>2012</v>
      </c>
      <c r="N153" s="236">
        <v>2013</v>
      </c>
      <c r="O153" s="239">
        <v>2014</v>
      </c>
      <c r="P153" s="239">
        <v>2015</v>
      </c>
      <c r="Q153" s="386">
        <v>2016</v>
      </c>
      <c r="R153" s="386">
        <v>2017</v>
      </c>
      <c r="S153" s="386">
        <v>2018</v>
      </c>
      <c r="T153" s="386">
        <v>2019</v>
      </c>
      <c r="U153" s="826">
        <v>2020</v>
      </c>
      <c r="V153" s="386">
        <v>2021</v>
      </c>
      <c r="W153" s="826">
        <v>2022</v>
      </c>
      <c r="X153" s="404">
        <v>2023</v>
      </c>
      <c r="Y153" s="405">
        <v>2024</v>
      </c>
      <c r="Z153" s="405">
        <v>2025</v>
      </c>
      <c r="AA153" s="405">
        <v>2026</v>
      </c>
      <c r="AB153" s="406">
        <v>2027</v>
      </c>
      <c r="AC153" s="404">
        <v>2028</v>
      </c>
      <c r="AD153" s="405">
        <v>2029</v>
      </c>
      <c r="AE153" s="405">
        <v>2030</v>
      </c>
      <c r="AF153" s="405">
        <v>2031</v>
      </c>
      <c r="AG153" s="406">
        <v>2032</v>
      </c>
      <c r="AH153" s="404">
        <v>2033</v>
      </c>
      <c r="AI153" s="405">
        <v>2034</v>
      </c>
      <c r="AJ153" s="405">
        <v>2035</v>
      </c>
      <c r="AK153" s="405">
        <v>2036</v>
      </c>
      <c r="AL153" s="406">
        <v>2037</v>
      </c>
      <c r="AM153" s="404">
        <f>AM106</f>
        <v>2038</v>
      </c>
      <c r="AN153" s="405">
        <f t="shared" ref="AN153:AY153" si="591">AN106</f>
        <v>2039</v>
      </c>
      <c r="AO153" s="405">
        <f t="shared" si="591"/>
        <v>2040</v>
      </c>
      <c r="AP153" s="405">
        <f t="shared" si="591"/>
        <v>2041</v>
      </c>
      <c r="AQ153" s="405">
        <f t="shared" si="591"/>
        <v>2042</v>
      </c>
      <c r="AR153" s="405">
        <f t="shared" si="591"/>
        <v>2043</v>
      </c>
      <c r="AS153" s="405">
        <f t="shared" si="591"/>
        <v>2044</v>
      </c>
      <c r="AT153" s="405">
        <f t="shared" si="591"/>
        <v>2045</v>
      </c>
      <c r="AU153" s="405">
        <f t="shared" si="591"/>
        <v>2046</v>
      </c>
      <c r="AV153" s="405">
        <f t="shared" si="591"/>
        <v>2047</v>
      </c>
      <c r="AW153" s="405">
        <f t="shared" si="591"/>
        <v>2048</v>
      </c>
      <c r="AX153" s="405">
        <f t="shared" si="591"/>
        <v>2049</v>
      </c>
      <c r="AY153" s="406">
        <f t="shared" si="591"/>
        <v>2050</v>
      </c>
    </row>
    <row r="154" spans="1:61" ht="17.100000000000001" customHeight="1">
      <c r="A154" s="26" t="s">
        <v>89</v>
      </c>
      <c r="B154" s="488">
        <v>32.32</v>
      </c>
      <c r="C154" s="489">
        <v>18.52</v>
      </c>
      <c r="D154" s="489">
        <v>33.840000000000003</v>
      </c>
      <c r="E154" s="489">
        <v>30.16</v>
      </c>
      <c r="F154" s="489">
        <v>30.7</v>
      </c>
      <c r="G154" s="489">
        <v>38.42</v>
      </c>
      <c r="H154" s="489">
        <v>43.7</v>
      </c>
      <c r="I154" s="489">
        <v>41.84</v>
      </c>
      <c r="J154" s="489">
        <v>46.48</v>
      </c>
      <c r="K154" s="489">
        <v>46.76</v>
      </c>
      <c r="L154" s="489">
        <v>40.479999999999997</v>
      </c>
      <c r="M154" s="489">
        <v>56.04</v>
      </c>
      <c r="N154" s="489">
        <v>66.099999999999994</v>
      </c>
      <c r="O154" s="489">
        <v>52.44</v>
      </c>
      <c r="P154" s="489">
        <v>58.08</v>
      </c>
      <c r="Q154" s="490">
        <v>66.215000000000003</v>
      </c>
      <c r="R154" s="490">
        <v>64.28</v>
      </c>
      <c r="S154" s="490">
        <v>62.3</v>
      </c>
      <c r="T154" s="490">
        <v>53.48</v>
      </c>
      <c r="U154" s="489">
        <v>65.86</v>
      </c>
      <c r="V154" s="490">
        <v>70.805000000000007</v>
      </c>
      <c r="W154" s="489">
        <v>60.38</v>
      </c>
      <c r="X154" s="493"/>
      <c r="Y154" s="491"/>
      <c r="Z154" s="494"/>
      <c r="AA154" s="491"/>
      <c r="AB154" s="492"/>
      <c r="AC154" s="493"/>
      <c r="AD154" s="491"/>
      <c r="AE154" s="494"/>
      <c r="AF154" s="491"/>
      <c r="AG154" s="492"/>
      <c r="AH154" s="493"/>
      <c r="AI154" s="491"/>
      <c r="AJ154" s="491"/>
      <c r="AK154" s="494"/>
      <c r="AL154" s="492"/>
      <c r="AM154" s="493"/>
      <c r="AN154" s="491"/>
      <c r="AO154" s="491"/>
      <c r="AP154" s="491"/>
      <c r="AQ154" s="491"/>
      <c r="AR154" s="491"/>
      <c r="AS154" s="491"/>
      <c r="AT154" s="491"/>
      <c r="AU154" s="491"/>
      <c r="AV154" s="491"/>
      <c r="AW154" s="491"/>
      <c r="AX154" s="491"/>
      <c r="AY154" s="492"/>
    </row>
    <row r="155" spans="1:61" ht="17.100000000000001" customHeight="1">
      <c r="A155" s="382" t="s">
        <v>246</v>
      </c>
      <c r="B155" s="495"/>
      <c r="C155" s="496"/>
      <c r="D155" s="496"/>
      <c r="E155" s="496"/>
      <c r="F155" s="496"/>
      <c r="G155" s="496"/>
      <c r="H155" s="496"/>
      <c r="I155" s="496"/>
      <c r="J155" s="496"/>
      <c r="K155" s="496"/>
      <c r="L155" s="496"/>
      <c r="M155" s="496"/>
      <c r="N155" s="496"/>
      <c r="O155" s="496"/>
      <c r="P155" s="496"/>
      <c r="Q155" s="497"/>
      <c r="R155" s="497"/>
      <c r="S155" s="497"/>
      <c r="T155" s="497"/>
      <c r="U155" s="496"/>
      <c r="V155" s="497"/>
      <c r="W155" s="496"/>
      <c r="X155" s="500"/>
      <c r="Y155" s="498"/>
      <c r="Z155" s="501"/>
      <c r="AA155" s="498"/>
      <c r="AB155" s="499"/>
      <c r="AC155" s="500"/>
      <c r="AD155" s="498"/>
      <c r="AE155" s="501"/>
      <c r="AF155" s="498"/>
      <c r="AG155" s="499"/>
      <c r="AH155" s="500"/>
      <c r="AI155" s="498"/>
      <c r="AJ155" s="498"/>
      <c r="AK155" s="501"/>
      <c r="AL155" s="499"/>
      <c r="AM155" s="500"/>
      <c r="AN155" s="498"/>
      <c r="AO155" s="498"/>
      <c r="AP155" s="498"/>
      <c r="AQ155" s="498"/>
      <c r="AR155" s="498"/>
      <c r="AS155" s="498"/>
      <c r="AT155" s="498"/>
      <c r="AU155" s="498"/>
      <c r="AV155" s="498"/>
      <c r="AW155" s="498"/>
      <c r="AX155" s="498"/>
      <c r="AY155" s="499"/>
    </row>
    <row r="156" spans="1:61" ht="17.100000000000001" customHeight="1">
      <c r="A156" s="27" t="s">
        <v>83</v>
      </c>
      <c r="B156" s="502">
        <v>0</v>
      </c>
      <c r="C156" s="503">
        <v>0</v>
      </c>
      <c r="D156" s="503">
        <v>0</v>
      </c>
      <c r="E156" s="503">
        <v>0</v>
      </c>
      <c r="F156" s="503">
        <v>0</v>
      </c>
      <c r="G156" s="503">
        <v>0</v>
      </c>
      <c r="H156" s="503">
        <v>0</v>
      </c>
      <c r="I156" s="503">
        <v>0</v>
      </c>
      <c r="J156" s="503">
        <v>0</v>
      </c>
      <c r="K156" s="503">
        <v>0</v>
      </c>
      <c r="L156" s="503"/>
      <c r="M156" s="503"/>
      <c r="N156" s="503"/>
      <c r="O156" s="503"/>
      <c r="P156" s="503"/>
      <c r="Q156" s="504"/>
      <c r="R156" s="504"/>
      <c r="S156" s="504"/>
      <c r="T156" s="504"/>
      <c r="U156" s="503"/>
      <c r="V156" s="504">
        <v>0</v>
      </c>
      <c r="W156" s="503">
        <v>4.0913499999999998E-2</v>
      </c>
      <c r="X156" s="507"/>
      <c r="Y156" s="505"/>
      <c r="Z156" s="508"/>
      <c r="AA156" s="505"/>
      <c r="AB156" s="506"/>
      <c r="AC156" s="507"/>
      <c r="AD156" s="505"/>
      <c r="AE156" s="508"/>
      <c r="AF156" s="505"/>
      <c r="AG156" s="506"/>
      <c r="AH156" s="507"/>
      <c r="AI156" s="505"/>
      <c r="AJ156" s="505"/>
      <c r="AK156" s="508"/>
      <c r="AL156" s="506"/>
      <c r="AM156" s="507"/>
      <c r="AN156" s="505"/>
      <c r="AO156" s="505"/>
      <c r="AP156" s="505"/>
      <c r="AQ156" s="505"/>
      <c r="AR156" s="505"/>
      <c r="AS156" s="505"/>
      <c r="AT156" s="505"/>
      <c r="AU156" s="505"/>
      <c r="AV156" s="505"/>
      <c r="AW156" s="505"/>
      <c r="AX156" s="505"/>
      <c r="AY156" s="506"/>
    </row>
    <row r="157" spans="1:61" ht="17.100000000000001" customHeight="1">
      <c r="A157" s="27" t="s">
        <v>85</v>
      </c>
      <c r="B157" s="502">
        <v>76.08</v>
      </c>
      <c r="C157" s="503">
        <v>61.88</v>
      </c>
      <c r="D157" s="503">
        <v>49.96</v>
      </c>
      <c r="E157" s="503">
        <v>68.239999999999995</v>
      </c>
      <c r="F157" s="503">
        <v>56.24</v>
      </c>
      <c r="G157" s="503">
        <v>61.16</v>
      </c>
      <c r="H157" s="503">
        <v>73.319999999999993</v>
      </c>
      <c r="I157" s="503">
        <v>77.84</v>
      </c>
      <c r="J157" s="503">
        <v>70</v>
      </c>
      <c r="K157" s="503">
        <v>62.82</v>
      </c>
      <c r="L157" s="503">
        <v>53.66</v>
      </c>
      <c r="M157" s="503">
        <v>35.92</v>
      </c>
      <c r="N157" s="503">
        <v>53.52</v>
      </c>
      <c r="O157" s="503">
        <v>42.46</v>
      </c>
      <c r="P157" s="503">
        <v>48.72</v>
      </c>
      <c r="Q157" s="504">
        <v>52.11</v>
      </c>
      <c r="R157" s="504">
        <v>22.984999999999999</v>
      </c>
      <c r="S157" s="504">
        <v>33.354999999999997</v>
      </c>
      <c r="T157" s="504">
        <v>48.625</v>
      </c>
      <c r="U157" s="503">
        <v>53.78</v>
      </c>
      <c r="V157" s="504">
        <v>5.0549999999999997</v>
      </c>
      <c r="W157" s="503">
        <v>42.52</v>
      </c>
      <c r="X157" s="507"/>
      <c r="Y157" s="505"/>
      <c r="Z157" s="508"/>
      <c r="AA157" s="505"/>
      <c r="AB157" s="506"/>
      <c r="AC157" s="507"/>
      <c r="AD157" s="505"/>
      <c r="AE157" s="508"/>
      <c r="AF157" s="505"/>
      <c r="AG157" s="506"/>
      <c r="AH157" s="507"/>
      <c r="AI157" s="505"/>
      <c r="AJ157" s="505"/>
      <c r="AK157" s="508"/>
      <c r="AL157" s="506"/>
      <c r="AM157" s="507"/>
      <c r="AN157" s="505"/>
      <c r="AO157" s="505"/>
      <c r="AP157" s="505"/>
      <c r="AQ157" s="505"/>
      <c r="AR157" s="505"/>
      <c r="AS157" s="505"/>
      <c r="AT157" s="505"/>
      <c r="AU157" s="505"/>
      <c r="AV157" s="505"/>
      <c r="AW157" s="505"/>
      <c r="AX157" s="505"/>
      <c r="AY157" s="506"/>
    </row>
    <row r="158" spans="1:61" ht="17.100000000000001" customHeight="1">
      <c r="A158" s="27" t="s">
        <v>86</v>
      </c>
      <c r="B158" s="502">
        <v>29.6</v>
      </c>
      <c r="C158" s="503">
        <v>29.4</v>
      </c>
      <c r="D158" s="503">
        <v>36.159999999999997</v>
      </c>
      <c r="E158" s="503">
        <v>33.92</v>
      </c>
      <c r="F158" s="503">
        <v>28.8</v>
      </c>
      <c r="G158" s="503">
        <v>51.12</v>
      </c>
      <c r="H158" s="503">
        <v>52.16</v>
      </c>
      <c r="I158" s="503">
        <v>42.4</v>
      </c>
      <c r="J158" s="503">
        <v>27.28</v>
      </c>
      <c r="K158" s="503">
        <v>27.18</v>
      </c>
      <c r="L158" s="503">
        <v>37.06</v>
      </c>
      <c r="M158" s="503">
        <v>10.5</v>
      </c>
      <c r="N158" s="503">
        <v>36.340000000000003</v>
      </c>
      <c r="O158" s="503">
        <v>28.18</v>
      </c>
      <c r="P158" s="503">
        <v>32.299999999999997</v>
      </c>
      <c r="Q158" s="504">
        <v>25.72</v>
      </c>
      <c r="R158" s="504">
        <v>39.625</v>
      </c>
      <c r="S158" s="504">
        <v>18.100000000000001</v>
      </c>
      <c r="T158" s="504">
        <v>20.024999999999999</v>
      </c>
      <c r="U158" s="503">
        <v>37.884999999999998</v>
      </c>
      <c r="V158" s="504">
        <v>13.515000000000001</v>
      </c>
      <c r="W158" s="503">
        <v>25.274999999999999</v>
      </c>
      <c r="X158" s="507"/>
      <c r="Y158" s="505"/>
      <c r="Z158" s="508"/>
      <c r="AA158" s="505"/>
      <c r="AB158" s="506"/>
      <c r="AC158" s="507"/>
      <c r="AD158" s="505"/>
      <c r="AE158" s="508"/>
      <c r="AF158" s="505"/>
      <c r="AG158" s="506"/>
      <c r="AH158" s="507"/>
      <c r="AI158" s="505"/>
      <c r="AJ158" s="505"/>
      <c r="AK158" s="508"/>
      <c r="AL158" s="506"/>
      <c r="AM158" s="507"/>
      <c r="AN158" s="505"/>
      <c r="AO158" s="505"/>
      <c r="AP158" s="505"/>
      <c r="AQ158" s="505"/>
      <c r="AR158" s="505"/>
      <c r="AS158" s="505"/>
      <c r="AT158" s="505"/>
      <c r="AU158" s="505"/>
      <c r="AV158" s="505"/>
      <c r="AW158" s="505"/>
      <c r="AX158" s="505"/>
      <c r="AY158" s="506"/>
    </row>
    <row r="159" spans="1:61" ht="17.100000000000001" customHeight="1">
      <c r="A159" s="27" t="s">
        <v>87</v>
      </c>
      <c r="B159" s="502">
        <v>6.2</v>
      </c>
      <c r="C159" s="503">
        <v>6.32</v>
      </c>
      <c r="D159" s="503">
        <v>12.88</v>
      </c>
      <c r="E159" s="503">
        <v>10.6</v>
      </c>
      <c r="F159" s="503">
        <v>13.76</v>
      </c>
      <c r="G159" s="503">
        <v>2.5</v>
      </c>
      <c r="H159" s="503">
        <v>11.6</v>
      </c>
      <c r="I159" s="503">
        <v>7.76</v>
      </c>
      <c r="J159" s="503">
        <v>4.0199999999999996</v>
      </c>
      <c r="K159" s="503">
        <v>3.92</v>
      </c>
      <c r="L159" s="503">
        <v>5.82</v>
      </c>
      <c r="M159" s="503">
        <v>0.68</v>
      </c>
      <c r="N159" s="503">
        <v>10.9</v>
      </c>
      <c r="O159" s="503">
        <v>8.16</v>
      </c>
      <c r="P159" s="503">
        <v>7.06</v>
      </c>
      <c r="Q159" s="504">
        <v>7.6449999999999996</v>
      </c>
      <c r="R159" s="504">
        <v>7.0949999999999998</v>
      </c>
      <c r="S159" s="504">
        <v>5.2750000000000004</v>
      </c>
      <c r="T159" s="504">
        <v>5.625</v>
      </c>
      <c r="U159" s="503">
        <v>5.8049999999999997</v>
      </c>
      <c r="V159" s="504">
        <v>0</v>
      </c>
      <c r="W159" s="503">
        <v>4.9349999999999996</v>
      </c>
      <c r="X159" s="507"/>
      <c r="Y159" s="509"/>
      <c r="Z159" s="508"/>
      <c r="AA159" s="505"/>
      <c r="AB159" s="506"/>
      <c r="AC159" s="507"/>
      <c r="AD159" s="505"/>
      <c r="AE159" s="508"/>
      <c r="AF159" s="505"/>
      <c r="AG159" s="506"/>
      <c r="AH159" s="507"/>
      <c r="AI159" s="505"/>
      <c r="AJ159" s="505"/>
      <c r="AK159" s="508"/>
      <c r="AL159" s="506"/>
      <c r="AM159" s="507"/>
      <c r="AN159" s="505"/>
      <c r="AO159" s="505"/>
      <c r="AP159" s="505"/>
      <c r="AQ159" s="505"/>
      <c r="AR159" s="505"/>
      <c r="AS159" s="505"/>
      <c r="AT159" s="505"/>
      <c r="AU159" s="505"/>
      <c r="AV159" s="505"/>
      <c r="AW159" s="505"/>
      <c r="AX159" s="505"/>
      <c r="AY159" s="506"/>
    </row>
    <row r="160" spans="1:61" ht="17.100000000000001" customHeight="1">
      <c r="A160" s="27" t="s">
        <v>88</v>
      </c>
      <c r="B160" s="502">
        <v>56.3</v>
      </c>
      <c r="C160" s="503">
        <v>41.36</v>
      </c>
      <c r="D160" s="503">
        <v>36.08</v>
      </c>
      <c r="E160" s="503">
        <v>38.72</v>
      </c>
      <c r="F160" s="503">
        <v>39.44</v>
      </c>
      <c r="G160" s="503">
        <v>43.16</v>
      </c>
      <c r="H160" s="503">
        <v>34.96</v>
      </c>
      <c r="I160" s="503">
        <v>36.520000000000003</v>
      </c>
      <c r="J160" s="503">
        <v>34.119999999999997</v>
      </c>
      <c r="K160" s="503">
        <v>37.380000000000003</v>
      </c>
      <c r="L160" s="503">
        <v>30.74</v>
      </c>
      <c r="M160" s="503">
        <v>7.08</v>
      </c>
      <c r="N160" s="503">
        <v>20.98</v>
      </c>
      <c r="O160" s="503">
        <v>30.74</v>
      </c>
      <c r="P160" s="503">
        <v>41.84</v>
      </c>
      <c r="Q160" s="504">
        <v>33.590000000000003</v>
      </c>
      <c r="R160" s="504">
        <v>30.745000000000001</v>
      </c>
      <c r="S160" s="504">
        <v>26.05</v>
      </c>
      <c r="T160" s="504">
        <v>32.72</v>
      </c>
      <c r="U160" s="503">
        <v>35.015000000000001</v>
      </c>
      <c r="V160" s="504">
        <v>0</v>
      </c>
      <c r="W160" s="503">
        <v>0</v>
      </c>
      <c r="X160" s="507"/>
      <c r="Y160" s="505"/>
      <c r="Z160" s="508"/>
      <c r="AA160" s="505"/>
      <c r="AB160" s="506"/>
      <c r="AC160" s="507"/>
      <c r="AD160" s="505"/>
      <c r="AE160" s="508"/>
      <c r="AF160" s="505"/>
      <c r="AG160" s="506"/>
      <c r="AH160" s="507"/>
      <c r="AI160" s="505"/>
      <c r="AJ160" s="505"/>
      <c r="AK160" s="508"/>
      <c r="AL160" s="506"/>
      <c r="AM160" s="507"/>
      <c r="AN160" s="505"/>
      <c r="AO160" s="505"/>
      <c r="AP160" s="505"/>
      <c r="AQ160" s="505"/>
      <c r="AR160" s="505"/>
      <c r="AS160" s="505"/>
      <c r="AT160" s="505"/>
      <c r="AU160" s="505"/>
      <c r="AV160" s="505"/>
      <c r="AW160" s="505"/>
      <c r="AX160" s="505"/>
      <c r="AY160" s="506"/>
    </row>
    <row r="161" spans="1:51" ht="17.100000000000001" customHeight="1">
      <c r="A161" s="27" t="s">
        <v>90</v>
      </c>
      <c r="B161" s="502">
        <v>51.292000000000002</v>
      </c>
      <c r="C161" s="503">
        <v>38.647239999999996</v>
      </c>
      <c r="D161" s="503">
        <v>46.575279999999999</v>
      </c>
      <c r="E161" s="503">
        <v>50.20964</v>
      </c>
      <c r="F161" s="503">
        <v>53.604239999999997</v>
      </c>
      <c r="G161" s="503">
        <v>51.133920000000003</v>
      </c>
      <c r="H161" s="503">
        <v>53.12</v>
      </c>
      <c r="I161" s="503">
        <v>54.44</v>
      </c>
      <c r="J161" s="503">
        <v>53.56</v>
      </c>
      <c r="K161" s="503">
        <v>54.82</v>
      </c>
      <c r="L161" s="503">
        <v>55.2</v>
      </c>
      <c r="M161" s="503">
        <v>42.82</v>
      </c>
      <c r="N161" s="503">
        <v>49.24</v>
      </c>
      <c r="O161" s="503">
        <v>37.32</v>
      </c>
      <c r="P161" s="503">
        <v>43.94</v>
      </c>
      <c r="Q161" s="504">
        <v>48.25</v>
      </c>
      <c r="R161" s="504">
        <v>25.25</v>
      </c>
      <c r="S161" s="504">
        <v>0.23499999999999999</v>
      </c>
      <c r="T161" s="504">
        <v>0.14499999999999999</v>
      </c>
      <c r="U161" s="503">
        <v>0.08</v>
      </c>
      <c r="V161" s="504">
        <v>0.13</v>
      </c>
      <c r="W161" s="503">
        <v>0.08</v>
      </c>
      <c r="X161" s="507"/>
      <c r="Y161" s="505"/>
      <c r="Z161" s="508"/>
      <c r="AA161" s="505"/>
      <c r="AB161" s="506"/>
      <c r="AC161" s="507"/>
      <c r="AD161" s="505"/>
      <c r="AE161" s="508"/>
      <c r="AF161" s="505"/>
      <c r="AG161" s="506"/>
      <c r="AH161" s="507"/>
      <c r="AI161" s="505"/>
      <c r="AJ161" s="505"/>
      <c r="AK161" s="508"/>
      <c r="AL161" s="506"/>
      <c r="AM161" s="507"/>
      <c r="AN161" s="505"/>
      <c r="AO161" s="505"/>
      <c r="AP161" s="505"/>
      <c r="AQ161" s="505"/>
      <c r="AR161" s="505"/>
      <c r="AS161" s="505"/>
      <c r="AT161" s="505"/>
      <c r="AU161" s="505"/>
      <c r="AV161" s="505"/>
      <c r="AW161" s="505"/>
      <c r="AX161" s="505"/>
      <c r="AY161" s="506"/>
    </row>
    <row r="162" spans="1:51" ht="17.100000000000001" customHeight="1">
      <c r="A162" s="27" t="s">
        <v>84</v>
      </c>
      <c r="B162" s="502">
        <v>0.20799999999999999</v>
      </c>
      <c r="C162" s="503">
        <v>0.28000000000000003</v>
      </c>
      <c r="D162" s="503">
        <v>0.57599999999999996</v>
      </c>
      <c r="E162" s="503">
        <v>0</v>
      </c>
      <c r="F162" s="503">
        <v>0.54400000000000004</v>
      </c>
      <c r="G162" s="503">
        <v>0.55200000000000005</v>
      </c>
      <c r="H162" s="503">
        <v>0.48</v>
      </c>
      <c r="I162" s="503">
        <v>2.3439999999999999</v>
      </c>
      <c r="J162" s="503">
        <v>0.112</v>
      </c>
      <c r="K162" s="503">
        <v>0</v>
      </c>
      <c r="L162" s="503">
        <v>0.1</v>
      </c>
      <c r="M162" s="503">
        <v>0.84</v>
      </c>
      <c r="N162" s="503">
        <v>0.8</v>
      </c>
      <c r="O162" s="503">
        <v>0.74</v>
      </c>
      <c r="P162" s="503">
        <v>0.78</v>
      </c>
      <c r="Q162" s="504">
        <v>0.23499999999999999</v>
      </c>
      <c r="R162" s="504">
        <v>0.19</v>
      </c>
      <c r="S162" s="504">
        <v>0.40500000000000003</v>
      </c>
      <c r="T162" s="504">
        <v>1.83</v>
      </c>
      <c r="U162" s="503">
        <v>0.26</v>
      </c>
      <c r="V162" s="504">
        <v>1.69</v>
      </c>
      <c r="W162" s="503">
        <v>0.05</v>
      </c>
      <c r="X162" s="507"/>
      <c r="Y162" s="505"/>
      <c r="Z162" s="508"/>
      <c r="AA162" s="505"/>
      <c r="AB162" s="506"/>
      <c r="AC162" s="507"/>
      <c r="AD162" s="505"/>
      <c r="AE162" s="508"/>
      <c r="AF162" s="505"/>
      <c r="AG162" s="506"/>
      <c r="AH162" s="507"/>
      <c r="AI162" s="505"/>
      <c r="AJ162" s="505"/>
      <c r="AK162" s="508"/>
      <c r="AL162" s="506"/>
      <c r="AM162" s="507"/>
      <c r="AN162" s="505"/>
      <c r="AO162" s="505"/>
      <c r="AP162" s="505"/>
      <c r="AQ162" s="505"/>
      <c r="AR162" s="505"/>
      <c r="AS162" s="505"/>
      <c r="AT162" s="505"/>
      <c r="AU162" s="505"/>
      <c r="AV162" s="505"/>
      <c r="AW162" s="505"/>
      <c r="AX162" s="505"/>
      <c r="AY162" s="506"/>
    </row>
    <row r="163" spans="1:51" ht="17.100000000000001" customHeight="1">
      <c r="A163" s="27" t="s">
        <v>94</v>
      </c>
      <c r="B163" s="502">
        <v>1.1399999999999999</v>
      </c>
      <c r="C163" s="503">
        <v>1.1599999999999999</v>
      </c>
      <c r="D163" s="503">
        <v>0.04</v>
      </c>
      <c r="E163" s="503">
        <v>1.18</v>
      </c>
      <c r="F163" s="503">
        <v>1.18</v>
      </c>
      <c r="G163" s="503">
        <v>1.2</v>
      </c>
      <c r="H163" s="503">
        <v>1.18</v>
      </c>
      <c r="I163" s="503">
        <v>1.18</v>
      </c>
      <c r="J163" s="503">
        <v>1.1599999999999999</v>
      </c>
      <c r="K163" s="503">
        <v>0.01</v>
      </c>
      <c r="L163" s="503">
        <v>0.04</v>
      </c>
      <c r="M163" s="503">
        <v>0.04</v>
      </c>
      <c r="N163" s="503">
        <v>0.04</v>
      </c>
      <c r="O163" s="503">
        <v>0.38</v>
      </c>
      <c r="P163" s="503">
        <v>1.17</v>
      </c>
      <c r="Q163" s="504">
        <v>3.5000000000000003E-2</v>
      </c>
      <c r="R163" s="504">
        <v>1.1399999999999999</v>
      </c>
      <c r="S163" s="504">
        <v>3.5000000000000003E-2</v>
      </c>
      <c r="T163" s="504">
        <v>0.74</v>
      </c>
      <c r="U163" s="503">
        <v>0.03</v>
      </c>
      <c r="V163" s="504">
        <v>3.5000000000000003E-2</v>
      </c>
      <c r="W163" s="503">
        <v>1.08</v>
      </c>
      <c r="X163" s="507"/>
      <c r="Y163" s="505"/>
      <c r="Z163" s="508"/>
      <c r="AA163" s="505"/>
      <c r="AB163" s="506"/>
      <c r="AC163" s="507"/>
      <c r="AD163" s="505"/>
      <c r="AE163" s="508"/>
      <c r="AF163" s="505"/>
      <c r="AG163" s="506"/>
      <c r="AH163" s="507"/>
      <c r="AI163" s="505"/>
      <c r="AJ163" s="505"/>
      <c r="AK163" s="508"/>
      <c r="AL163" s="506"/>
      <c r="AM163" s="507"/>
      <c r="AN163" s="505"/>
      <c r="AO163" s="505"/>
      <c r="AP163" s="505"/>
      <c r="AQ163" s="505"/>
      <c r="AR163" s="505"/>
      <c r="AS163" s="505"/>
      <c r="AT163" s="505"/>
      <c r="AU163" s="505"/>
      <c r="AV163" s="505"/>
      <c r="AW163" s="505"/>
      <c r="AX163" s="505"/>
      <c r="AY163" s="506"/>
    </row>
    <row r="164" spans="1:51" ht="17.100000000000001" customHeight="1">
      <c r="A164" s="27" t="s">
        <v>91</v>
      </c>
      <c r="B164" s="502">
        <v>1.024</v>
      </c>
      <c r="C164" s="503">
        <v>0.68</v>
      </c>
      <c r="D164" s="503">
        <v>0.92</v>
      </c>
      <c r="E164" s="503">
        <v>1.68</v>
      </c>
      <c r="F164" s="503">
        <v>1.4</v>
      </c>
      <c r="G164" s="503">
        <v>0</v>
      </c>
      <c r="H164" s="503">
        <v>0</v>
      </c>
      <c r="I164" s="503">
        <v>0</v>
      </c>
      <c r="J164" s="503">
        <v>0</v>
      </c>
      <c r="K164" s="503">
        <v>0</v>
      </c>
      <c r="L164" s="503">
        <v>0</v>
      </c>
      <c r="M164" s="503">
        <v>0</v>
      </c>
      <c r="N164" s="503">
        <v>0</v>
      </c>
      <c r="O164" s="503">
        <v>0</v>
      </c>
      <c r="P164" s="503">
        <v>0</v>
      </c>
      <c r="Q164" s="504">
        <v>0</v>
      </c>
      <c r="R164" s="503">
        <v>0</v>
      </c>
      <c r="S164" s="504">
        <v>0</v>
      </c>
      <c r="T164" s="504">
        <v>0</v>
      </c>
      <c r="U164" s="503"/>
      <c r="V164" s="504"/>
      <c r="W164" s="503"/>
      <c r="X164" s="507"/>
      <c r="Y164" s="505"/>
      <c r="Z164" s="508"/>
      <c r="AA164" s="505"/>
      <c r="AB164" s="506"/>
      <c r="AC164" s="507"/>
      <c r="AD164" s="505"/>
      <c r="AE164" s="508"/>
      <c r="AF164" s="505"/>
      <c r="AG164" s="506"/>
      <c r="AH164" s="507"/>
      <c r="AI164" s="505"/>
      <c r="AJ164" s="505"/>
      <c r="AK164" s="508"/>
      <c r="AL164" s="506"/>
      <c r="AM164" s="507"/>
      <c r="AN164" s="505"/>
      <c r="AO164" s="505"/>
      <c r="AP164" s="505"/>
      <c r="AQ164" s="505"/>
      <c r="AR164" s="505"/>
      <c r="AS164" s="505"/>
      <c r="AT164" s="505"/>
      <c r="AU164" s="505"/>
      <c r="AV164" s="505"/>
      <c r="AW164" s="505"/>
      <c r="AX164" s="505"/>
      <c r="AY164" s="506"/>
    </row>
    <row r="165" spans="1:51" ht="16.5" customHeight="1">
      <c r="A165" s="27" t="s">
        <v>92</v>
      </c>
      <c r="B165" s="502">
        <v>5.6000000000000001E-2</v>
      </c>
      <c r="C165" s="503">
        <v>0.08</v>
      </c>
      <c r="D165" s="503">
        <v>0.08</v>
      </c>
      <c r="E165" s="503">
        <v>0.28000000000000003</v>
      </c>
      <c r="F165" s="503">
        <v>0.16</v>
      </c>
      <c r="G165" s="503">
        <v>0</v>
      </c>
      <c r="H165" s="503">
        <v>0</v>
      </c>
      <c r="I165" s="503">
        <v>0</v>
      </c>
      <c r="J165" s="503">
        <v>0</v>
      </c>
      <c r="K165" s="503">
        <v>0</v>
      </c>
      <c r="L165" s="503">
        <v>0</v>
      </c>
      <c r="M165" s="503">
        <v>0</v>
      </c>
      <c r="N165" s="503">
        <v>0</v>
      </c>
      <c r="O165" s="503">
        <v>0</v>
      </c>
      <c r="P165" s="503">
        <v>0</v>
      </c>
      <c r="Q165" s="504">
        <v>0</v>
      </c>
      <c r="R165" s="503">
        <v>0</v>
      </c>
      <c r="S165" s="504">
        <v>0</v>
      </c>
      <c r="T165" s="504">
        <v>0</v>
      </c>
      <c r="U165" s="503"/>
      <c r="V165" s="504"/>
      <c r="W165" s="503"/>
      <c r="X165" s="507"/>
      <c r="Y165" s="505"/>
      <c r="Z165" s="508"/>
      <c r="AA165" s="505"/>
      <c r="AB165" s="506"/>
      <c r="AC165" s="507"/>
      <c r="AD165" s="505"/>
      <c r="AE165" s="508"/>
      <c r="AF165" s="505"/>
      <c r="AG165" s="506"/>
      <c r="AH165" s="507"/>
      <c r="AI165" s="505"/>
      <c r="AJ165" s="505"/>
      <c r="AK165" s="508"/>
      <c r="AL165" s="506"/>
      <c r="AM165" s="507"/>
      <c r="AN165" s="505"/>
      <c r="AO165" s="505"/>
      <c r="AP165" s="505"/>
      <c r="AQ165" s="505"/>
      <c r="AR165" s="505"/>
      <c r="AS165" s="505"/>
      <c r="AT165" s="505"/>
      <c r="AU165" s="505"/>
      <c r="AV165" s="505"/>
      <c r="AW165" s="505"/>
      <c r="AX165" s="505"/>
      <c r="AY165" s="506"/>
    </row>
    <row r="166" spans="1:51" ht="17.100000000000001" customHeight="1">
      <c r="A166" s="27" t="s">
        <v>93</v>
      </c>
      <c r="B166" s="502">
        <v>0</v>
      </c>
      <c r="C166" s="503">
        <v>0</v>
      </c>
      <c r="D166" s="503">
        <v>0</v>
      </c>
      <c r="E166" s="503">
        <v>0</v>
      </c>
      <c r="F166" s="503">
        <v>0</v>
      </c>
      <c r="G166" s="503">
        <v>0</v>
      </c>
      <c r="H166" s="503">
        <v>0</v>
      </c>
      <c r="I166" s="503">
        <v>0</v>
      </c>
      <c r="J166" s="503">
        <v>0</v>
      </c>
      <c r="K166" s="503">
        <v>0</v>
      </c>
      <c r="L166" s="503">
        <v>0</v>
      </c>
      <c r="M166" s="503">
        <v>0</v>
      </c>
      <c r="N166" s="503">
        <v>0</v>
      </c>
      <c r="O166" s="503">
        <v>0</v>
      </c>
      <c r="P166" s="503">
        <v>0</v>
      </c>
      <c r="Q166" s="504">
        <v>0</v>
      </c>
      <c r="R166" s="503">
        <v>0</v>
      </c>
      <c r="S166" s="504">
        <v>0</v>
      </c>
      <c r="T166" s="504">
        <v>0</v>
      </c>
      <c r="U166" s="503"/>
      <c r="V166" s="504"/>
      <c r="W166" s="503"/>
      <c r="X166" s="507"/>
      <c r="Y166" s="505"/>
      <c r="Z166" s="508"/>
      <c r="AA166" s="505"/>
      <c r="AB166" s="506"/>
      <c r="AC166" s="507"/>
      <c r="AD166" s="505"/>
      <c r="AE166" s="508"/>
      <c r="AF166" s="505"/>
      <c r="AG166" s="506"/>
      <c r="AH166" s="507"/>
      <c r="AI166" s="505"/>
      <c r="AJ166" s="505"/>
      <c r="AK166" s="508"/>
      <c r="AL166" s="506"/>
      <c r="AM166" s="507"/>
      <c r="AN166" s="505"/>
      <c r="AO166" s="505"/>
      <c r="AP166" s="505"/>
      <c r="AQ166" s="505"/>
      <c r="AR166" s="505"/>
      <c r="AS166" s="505"/>
      <c r="AT166" s="505"/>
      <c r="AU166" s="505"/>
      <c r="AV166" s="505"/>
      <c r="AW166" s="505"/>
      <c r="AX166" s="505"/>
      <c r="AY166" s="506"/>
    </row>
    <row r="167" spans="1:51" ht="17.100000000000001" customHeight="1">
      <c r="A167" s="27" t="s">
        <v>76</v>
      </c>
      <c r="B167" s="502">
        <v>45.25</v>
      </c>
      <c r="C167" s="503">
        <v>46</v>
      </c>
      <c r="D167" s="503">
        <v>69</v>
      </c>
      <c r="E167" s="503">
        <v>67.790000000000006</v>
      </c>
      <c r="F167" s="503">
        <v>61.02</v>
      </c>
      <c r="G167" s="503">
        <v>54.15</v>
      </c>
      <c r="H167" s="503">
        <v>51.35</v>
      </c>
      <c r="I167" s="503">
        <v>82.29</v>
      </c>
      <c r="J167" s="503">
        <v>1.87</v>
      </c>
      <c r="K167" s="503">
        <v>38.619999999999997</v>
      </c>
      <c r="L167" s="503">
        <v>48.6</v>
      </c>
      <c r="M167" s="503">
        <v>42.4</v>
      </c>
      <c r="N167" s="503">
        <v>47.5</v>
      </c>
      <c r="O167" s="503">
        <v>33.900000000000006</v>
      </c>
      <c r="P167" s="503">
        <v>56.3</v>
      </c>
      <c r="Q167" s="504">
        <v>30.4</v>
      </c>
      <c r="R167" s="504">
        <v>45.65</v>
      </c>
      <c r="S167" s="504">
        <v>48.2</v>
      </c>
      <c r="T167" s="504">
        <v>36.35</v>
      </c>
      <c r="U167" s="503">
        <v>40.9</v>
      </c>
      <c r="V167" s="504">
        <v>58.85</v>
      </c>
      <c r="W167" s="503">
        <v>86.9</v>
      </c>
      <c r="X167" s="507"/>
      <c r="Y167" s="505"/>
      <c r="Z167" s="508"/>
      <c r="AA167" s="505"/>
      <c r="AB167" s="506"/>
      <c r="AC167" s="507"/>
      <c r="AD167" s="505"/>
      <c r="AE167" s="508"/>
      <c r="AF167" s="505"/>
      <c r="AG167" s="506"/>
      <c r="AH167" s="507"/>
      <c r="AI167" s="505"/>
      <c r="AJ167" s="505"/>
      <c r="AK167" s="508"/>
      <c r="AL167" s="506"/>
      <c r="AM167" s="507"/>
      <c r="AN167" s="505"/>
      <c r="AO167" s="505"/>
      <c r="AP167" s="505"/>
      <c r="AQ167" s="505"/>
      <c r="AR167" s="505"/>
      <c r="AS167" s="505"/>
      <c r="AT167" s="505"/>
      <c r="AU167" s="505"/>
      <c r="AV167" s="505"/>
      <c r="AW167" s="505"/>
      <c r="AX167" s="505"/>
      <c r="AY167" s="506"/>
    </row>
    <row r="168" spans="1:51" ht="17.100000000000001" customHeight="1">
      <c r="A168" s="220" t="s">
        <v>96</v>
      </c>
      <c r="B168" s="502">
        <v>2.944</v>
      </c>
      <c r="C168" s="503">
        <v>29.36</v>
      </c>
      <c r="D168" s="503">
        <v>7.56</v>
      </c>
      <c r="E168" s="503">
        <v>138.32</v>
      </c>
      <c r="F168" s="503">
        <v>106.88</v>
      </c>
      <c r="G168" s="503">
        <v>126.88</v>
      </c>
      <c r="H168" s="503">
        <v>101.52</v>
      </c>
      <c r="I168" s="503">
        <v>115.16</v>
      </c>
      <c r="J168" s="503">
        <v>148.63999999999999</v>
      </c>
      <c r="K168" s="503">
        <v>124.86</v>
      </c>
      <c r="L168" s="503">
        <v>52.008000000000003</v>
      </c>
      <c r="M168" s="503">
        <v>5.84</v>
      </c>
      <c r="N168" s="503">
        <v>2.84</v>
      </c>
      <c r="O168" s="503">
        <v>28.12</v>
      </c>
      <c r="P168" s="503">
        <v>52.03</v>
      </c>
      <c r="Q168" s="504">
        <v>14.76</v>
      </c>
      <c r="R168" s="504">
        <v>22.844999999999999</v>
      </c>
      <c r="S168" s="504">
        <v>15.382999999999999</v>
      </c>
      <c r="T168" s="504">
        <v>19.872</v>
      </c>
      <c r="U168" s="503">
        <v>12.439</v>
      </c>
      <c r="V168" s="504">
        <v>19.782</v>
      </c>
      <c r="W168" s="503">
        <v>28.366</v>
      </c>
      <c r="X168" s="512"/>
      <c r="Y168" s="510"/>
      <c r="Z168" s="513"/>
      <c r="AA168" s="510"/>
      <c r="AB168" s="511"/>
      <c r="AC168" s="512"/>
      <c r="AD168" s="510"/>
      <c r="AE168" s="513"/>
      <c r="AF168" s="510"/>
      <c r="AG168" s="511"/>
      <c r="AH168" s="512"/>
      <c r="AI168" s="510"/>
      <c r="AJ168" s="510"/>
      <c r="AK168" s="513"/>
      <c r="AL168" s="511"/>
      <c r="AM168" s="512"/>
      <c r="AN168" s="510"/>
      <c r="AO168" s="510"/>
      <c r="AP168" s="510"/>
      <c r="AQ168" s="510"/>
      <c r="AR168" s="510"/>
      <c r="AS168" s="510"/>
      <c r="AT168" s="510"/>
      <c r="AU168" s="510"/>
      <c r="AV168" s="510"/>
      <c r="AW168" s="510"/>
      <c r="AX168" s="510"/>
      <c r="AY168" s="511"/>
    </row>
    <row r="169" spans="1:51" ht="17.100000000000001" customHeight="1" thickBot="1">
      <c r="A169" s="731" t="s">
        <v>345</v>
      </c>
      <c r="B169" s="514"/>
      <c r="C169" s="515"/>
      <c r="D169" s="515"/>
      <c r="E169" s="515"/>
      <c r="F169" s="515"/>
      <c r="G169" s="515"/>
      <c r="H169" s="515"/>
      <c r="I169" s="515"/>
      <c r="J169" s="515"/>
      <c r="K169" s="515"/>
      <c r="L169" s="515"/>
      <c r="M169" s="515"/>
      <c r="N169" s="515"/>
      <c r="O169" s="515"/>
      <c r="P169" s="515"/>
      <c r="Q169" s="516"/>
      <c r="R169" s="516"/>
      <c r="S169" s="516"/>
      <c r="T169" s="516"/>
      <c r="U169" s="515"/>
      <c r="V169" s="516"/>
      <c r="W169" s="515"/>
      <c r="X169" s="519"/>
      <c r="Y169" s="517"/>
      <c r="Z169" s="520"/>
      <c r="AA169" s="517"/>
      <c r="AB169" s="518"/>
      <c r="AC169" s="519"/>
      <c r="AD169" s="517"/>
      <c r="AE169" s="520"/>
      <c r="AF169" s="517"/>
      <c r="AG169" s="518"/>
      <c r="AH169" s="519"/>
      <c r="AI169" s="517"/>
      <c r="AJ169" s="517"/>
      <c r="AK169" s="520"/>
      <c r="AL169" s="518"/>
      <c r="AM169" s="519"/>
      <c r="AN169" s="517"/>
      <c r="AO169" s="517"/>
      <c r="AP169" s="517"/>
      <c r="AQ169" s="517"/>
      <c r="AR169" s="517"/>
      <c r="AS169" s="517"/>
      <c r="AT169" s="517"/>
      <c r="AU169" s="517"/>
      <c r="AV169" s="517"/>
      <c r="AW169" s="517"/>
      <c r="AX169" s="517"/>
      <c r="AY169" s="518"/>
    </row>
    <row r="170" spans="1:51" ht="17.100000000000001" customHeight="1" thickTop="1">
      <c r="A170" s="221" t="s">
        <v>78</v>
      </c>
      <c r="B170" s="521">
        <v>0</v>
      </c>
      <c r="C170" s="522">
        <v>0</v>
      </c>
      <c r="D170" s="522">
        <v>0</v>
      </c>
      <c r="E170" s="522">
        <v>0</v>
      </c>
      <c r="F170" s="522">
        <v>0</v>
      </c>
      <c r="G170" s="522">
        <v>0</v>
      </c>
      <c r="H170" s="522">
        <v>0</v>
      </c>
      <c r="I170" s="522">
        <v>29.6</v>
      </c>
      <c r="J170" s="522">
        <v>36.4</v>
      </c>
      <c r="K170" s="522">
        <v>34.6</v>
      </c>
      <c r="L170" s="522">
        <v>0</v>
      </c>
      <c r="M170" s="522">
        <v>50.8</v>
      </c>
      <c r="N170" s="522">
        <v>105.2</v>
      </c>
      <c r="O170" s="522">
        <v>98.4</v>
      </c>
      <c r="P170" s="522">
        <v>0</v>
      </c>
      <c r="Q170" s="523">
        <v>82.29</v>
      </c>
      <c r="R170" s="523">
        <v>0</v>
      </c>
      <c r="S170" s="523">
        <v>38.72</v>
      </c>
      <c r="T170" s="523">
        <v>188.33</v>
      </c>
      <c r="U170" s="522">
        <v>199.55</v>
      </c>
      <c r="V170" s="523">
        <v>110.13</v>
      </c>
      <c r="W170" s="522">
        <v>203.41</v>
      </c>
      <c r="X170" s="526"/>
      <c r="Y170" s="524"/>
      <c r="Z170" s="527"/>
      <c r="AA170" s="524"/>
      <c r="AB170" s="525"/>
      <c r="AC170" s="526"/>
      <c r="AD170" s="524"/>
      <c r="AE170" s="527"/>
      <c r="AF170" s="524"/>
      <c r="AG170" s="525"/>
      <c r="AH170" s="526"/>
      <c r="AI170" s="524"/>
      <c r="AJ170" s="524"/>
      <c r="AK170" s="527"/>
      <c r="AL170" s="525"/>
      <c r="AM170" s="526"/>
      <c r="AN170" s="524"/>
      <c r="AO170" s="524"/>
      <c r="AP170" s="524"/>
      <c r="AQ170" s="524"/>
      <c r="AR170" s="524"/>
      <c r="AS170" s="524"/>
      <c r="AT170" s="524"/>
      <c r="AU170" s="524"/>
      <c r="AV170" s="524"/>
      <c r="AW170" s="524"/>
      <c r="AX170" s="524"/>
      <c r="AY170" s="525"/>
    </row>
    <row r="171" spans="1:51" ht="17.100000000000001" customHeight="1">
      <c r="A171" s="222" t="s">
        <v>79</v>
      </c>
      <c r="B171" s="502">
        <v>0</v>
      </c>
      <c r="C171" s="503">
        <v>0</v>
      </c>
      <c r="D171" s="503">
        <v>0</v>
      </c>
      <c r="E171" s="503">
        <v>0</v>
      </c>
      <c r="F171" s="503">
        <v>0</v>
      </c>
      <c r="G171" s="503">
        <v>0</v>
      </c>
      <c r="H171" s="503">
        <v>0</v>
      </c>
      <c r="I171" s="503">
        <v>0</v>
      </c>
      <c r="J171" s="503">
        <v>60.2</v>
      </c>
      <c r="K171" s="503">
        <v>0</v>
      </c>
      <c r="L171" s="503">
        <v>302.8</v>
      </c>
      <c r="M171" s="503">
        <v>201.2</v>
      </c>
      <c r="N171" s="503">
        <v>30.2</v>
      </c>
      <c r="O171" s="589">
        <v>302.39999999999998</v>
      </c>
      <c r="P171" s="589">
        <v>299</v>
      </c>
      <c r="Q171" s="504">
        <v>31.7</v>
      </c>
      <c r="R171" s="504">
        <v>30.2</v>
      </c>
      <c r="S171" s="504">
        <v>0</v>
      </c>
      <c r="T171" s="504">
        <v>200.6</v>
      </c>
      <c r="U171" s="503">
        <v>30.1</v>
      </c>
      <c r="V171" s="504">
        <v>299.5</v>
      </c>
      <c r="W171" s="503">
        <v>0</v>
      </c>
      <c r="X171" s="530"/>
      <c r="Y171" s="528"/>
      <c r="Z171" s="531"/>
      <c r="AA171" s="528"/>
      <c r="AB171" s="529"/>
      <c r="AC171" s="530"/>
      <c r="AD171" s="528"/>
      <c r="AE171" s="531"/>
      <c r="AF171" s="528"/>
      <c r="AG171" s="529"/>
      <c r="AH171" s="530"/>
      <c r="AI171" s="528"/>
      <c r="AJ171" s="528"/>
      <c r="AK171" s="531"/>
      <c r="AL171" s="529"/>
      <c r="AM171" s="530"/>
      <c r="AN171" s="528"/>
      <c r="AO171" s="528"/>
      <c r="AP171" s="528"/>
      <c r="AQ171" s="528"/>
      <c r="AR171" s="528"/>
      <c r="AS171" s="528"/>
      <c r="AT171" s="528"/>
      <c r="AU171" s="528"/>
      <c r="AV171" s="528"/>
      <c r="AW171" s="528"/>
      <c r="AX171" s="528"/>
      <c r="AY171" s="529"/>
    </row>
    <row r="172" spans="1:51" ht="17.100000000000001" customHeight="1">
      <c r="A172" s="28" t="s">
        <v>273</v>
      </c>
      <c r="B172" s="640"/>
      <c r="C172" s="641"/>
      <c r="D172" s="641"/>
      <c r="E172" s="641"/>
      <c r="F172" s="641"/>
      <c r="G172" s="641"/>
      <c r="H172" s="641"/>
      <c r="I172" s="641"/>
      <c r="J172" s="641"/>
      <c r="K172" s="641"/>
      <c r="L172" s="641"/>
      <c r="M172" s="641"/>
      <c r="N172" s="641"/>
      <c r="O172" s="589">
        <v>323.06</v>
      </c>
      <c r="P172" s="589">
        <v>314.40499999999997</v>
      </c>
      <c r="Q172" s="504">
        <v>348.13499999999999</v>
      </c>
      <c r="R172" s="504">
        <v>316.68</v>
      </c>
      <c r="S172" s="504">
        <v>341.75</v>
      </c>
      <c r="T172" s="504">
        <v>423</v>
      </c>
      <c r="U172" s="503">
        <v>592.05799999999999</v>
      </c>
      <c r="V172" s="504">
        <v>378.7</v>
      </c>
      <c r="W172" s="503">
        <v>469.58000000000004</v>
      </c>
      <c r="X172" s="592"/>
      <c r="Y172" s="590"/>
      <c r="Z172" s="593"/>
      <c r="AA172" s="590"/>
      <c r="AB172" s="591"/>
      <c r="AC172" s="592"/>
      <c r="AD172" s="590"/>
      <c r="AE172" s="593"/>
      <c r="AF172" s="590"/>
      <c r="AG172" s="591"/>
      <c r="AH172" s="592"/>
      <c r="AI172" s="590"/>
      <c r="AJ172" s="590"/>
      <c r="AK172" s="593"/>
      <c r="AL172" s="591"/>
      <c r="AM172" s="592"/>
      <c r="AN172" s="590"/>
      <c r="AO172" s="590"/>
      <c r="AP172" s="590"/>
      <c r="AQ172" s="590"/>
      <c r="AR172" s="590"/>
      <c r="AS172" s="590"/>
      <c r="AT172" s="590"/>
      <c r="AU172" s="590"/>
      <c r="AV172" s="590"/>
      <c r="AW172" s="590"/>
      <c r="AX172" s="590"/>
      <c r="AY172" s="591"/>
    </row>
    <row r="173" spans="1:51" ht="17.100000000000001" customHeight="1">
      <c r="A173" s="28" t="s">
        <v>274</v>
      </c>
      <c r="B173" s="640"/>
      <c r="C173" s="641"/>
      <c r="D173" s="641"/>
      <c r="E173" s="641"/>
      <c r="F173" s="641"/>
      <c r="G173" s="641"/>
      <c r="H173" s="641"/>
      <c r="I173" s="641"/>
      <c r="J173" s="641"/>
      <c r="K173" s="641"/>
      <c r="L173" s="641"/>
      <c r="M173" s="641"/>
      <c r="N173" s="641"/>
      <c r="O173" s="503">
        <v>231.54</v>
      </c>
      <c r="P173" s="503">
        <v>301.91999999999996</v>
      </c>
      <c r="Q173" s="504">
        <v>303.48500000000001</v>
      </c>
      <c r="R173" s="504">
        <v>262.60000000000002</v>
      </c>
      <c r="S173" s="504">
        <v>298.85000000000002</v>
      </c>
      <c r="T173" s="504">
        <v>398.85</v>
      </c>
      <c r="U173" s="503">
        <v>429.63</v>
      </c>
      <c r="V173" s="504">
        <v>314.15999999999997</v>
      </c>
      <c r="W173" s="503">
        <v>469.58000000000004</v>
      </c>
      <c r="X173" s="627"/>
      <c r="Y173" s="625"/>
      <c r="Z173" s="628"/>
      <c r="AA173" s="625"/>
      <c r="AB173" s="626"/>
      <c r="AC173" s="627"/>
      <c r="AD173" s="625"/>
      <c r="AE173" s="628"/>
      <c r="AF173" s="625"/>
      <c r="AG173" s="626"/>
      <c r="AH173" s="627"/>
      <c r="AI173" s="625"/>
      <c r="AJ173" s="625"/>
      <c r="AK173" s="628"/>
      <c r="AL173" s="626"/>
      <c r="AM173" s="627"/>
      <c r="AN173" s="625"/>
      <c r="AO173" s="625"/>
      <c r="AP173" s="625"/>
      <c r="AQ173" s="625"/>
      <c r="AR173" s="625"/>
      <c r="AS173" s="625"/>
      <c r="AT173" s="625"/>
      <c r="AU173" s="625"/>
      <c r="AV173" s="625"/>
      <c r="AW173" s="625"/>
      <c r="AX173" s="625"/>
      <c r="AY173" s="626"/>
    </row>
    <row r="174" spans="1:51" ht="17.100000000000001" customHeight="1">
      <c r="A174" s="540" t="s">
        <v>275</v>
      </c>
      <c r="B174" s="502">
        <v>0</v>
      </c>
      <c r="C174" s="503">
        <v>87.5</v>
      </c>
      <c r="D174" s="503">
        <v>35.72</v>
      </c>
      <c r="E174" s="503">
        <v>7.84</v>
      </c>
      <c r="F174" s="503">
        <v>0</v>
      </c>
      <c r="G174" s="503">
        <v>4.8</v>
      </c>
      <c r="H174" s="503">
        <v>40.42</v>
      </c>
      <c r="I174" s="503">
        <v>0</v>
      </c>
      <c r="J174" s="503">
        <v>58.8</v>
      </c>
      <c r="K174" s="503">
        <v>138.19999999999999</v>
      </c>
      <c r="L174" s="503">
        <v>103.4</v>
      </c>
      <c r="M174" s="503">
        <v>122.4</v>
      </c>
      <c r="N174" s="503">
        <v>133.80000000000001</v>
      </c>
      <c r="O174" s="503">
        <v>129.6</v>
      </c>
      <c r="P174" s="503">
        <v>222.6</v>
      </c>
      <c r="Q174" s="504">
        <v>176.4</v>
      </c>
      <c r="R174" s="504">
        <v>175.8</v>
      </c>
      <c r="S174" s="504">
        <v>212.82</v>
      </c>
      <c r="T174" s="504">
        <v>251.48</v>
      </c>
      <c r="U174" s="503">
        <v>280.70999999999998</v>
      </c>
      <c r="V174" s="504">
        <v>169.76</v>
      </c>
      <c r="W174" s="503">
        <v>222.8</v>
      </c>
      <c r="X174" s="631"/>
      <c r="Y174" s="629"/>
      <c r="Z174" s="632"/>
      <c r="AA174" s="629"/>
      <c r="AB174" s="630"/>
      <c r="AC174" s="631"/>
      <c r="AD174" s="629"/>
      <c r="AE174" s="632"/>
      <c r="AF174" s="629"/>
      <c r="AG174" s="630"/>
      <c r="AH174" s="631"/>
      <c r="AI174" s="629"/>
      <c r="AJ174" s="629"/>
      <c r="AK174" s="632"/>
      <c r="AL174" s="630"/>
      <c r="AM174" s="631"/>
      <c r="AN174" s="629"/>
      <c r="AO174" s="629"/>
      <c r="AP174" s="629"/>
      <c r="AQ174" s="629"/>
      <c r="AR174" s="629"/>
      <c r="AS174" s="629"/>
      <c r="AT174" s="629"/>
      <c r="AU174" s="629"/>
      <c r="AV174" s="629"/>
      <c r="AW174" s="629"/>
      <c r="AX174" s="629"/>
      <c r="AY174" s="630"/>
    </row>
    <row r="175" spans="1:51" ht="17.100000000000001" customHeight="1">
      <c r="A175" s="540" t="s">
        <v>276</v>
      </c>
      <c r="B175" s="502">
        <v>14.798</v>
      </c>
      <c r="C175" s="503">
        <v>11.74</v>
      </c>
      <c r="D175" s="503">
        <v>14.132</v>
      </c>
      <c r="E175" s="503">
        <v>13.64</v>
      </c>
      <c r="F175" s="503">
        <v>15.1</v>
      </c>
      <c r="G175" s="503">
        <v>12.36</v>
      </c>
      <c r="H175" s="503">
        <v>22.88</v>
      </c>
      <c r="I175" s="503">
        <v>23.04</v>
      </c>
      <c r="J175" s="503">
        <v>29</v>
      </c>
      <c r="K175" s="503">
        <v>32.72</v>
      </c>
      <c r="L175" s="503">
        <v>25.44</v>
      </c>
      <c r="M175" s="503">
        <v>0</v>
      </c>
      <c r="N175" s="503">
        <v>0</v>
      </c>
      <c r="O175" s="503">
        <v>45.78</v>
      </c>
      <c r="P175" s="503">
        <v>20.36</v>
      </c>
      <c r="Q175" s="504">
        <v>24.96</v>
      </c>
      <c r="R175" s="504">
        <v>0</v>
      </c>
      <c r="S175" s="504">
        <v>2.86</v>
      </c>
      <c r="T175" s="504">
        <v>0</v>
      </c>
      <c r="U175" s="503">
        <v>0</v>
      </c>
      <c r="V175" s="504">
        <v>0</v>
      </c>
      <c r="W175" s="503">
        <v>60.42</v>
      </c>
      <c r="X175" s="631"/>
      <c r="Y175" s="629"/>
      <c r="Z175" s="632"/>
      <c r="AA175" s="629"/>
      <c r="AB175" s="630"/>
      <c r="AC175" s="631"/>
      <c r="AD175" s="629"/>
      <c r="AE175" s="632"/>
      <c r="AF175" s="629"/>
      <c r="AG175" s="630"/>
      <c r="AH175" s="631"/>
      <c r="AI175" s="629"/>
      <c r="AJ175" s="629"/>
      <c r="AK175" s="632"/>
      <c r="AL175" s="630"/>
      <c r="AM175" s="631"/>
      <c r="AN175" s="629"/>
      <c r="AO175" s="629"/>
      <c r="AP175" s="629"/>
      <c r="AQ175" s="629"/>
      <c r="AR175" s="629"/>
      <c r="AS175" s="629"/>
      <c r="AT175" s="629"/>
      <c r="AU175" s="629"/>
      <c r="AV175" s="629"/>
      <c r="AW175" s="629"/>
      <c r="AX175" s="629"/>
      <c r="AY175" s="630"/>
    </row>
    <row r="176" spans="1:51" ht="17.100000000000001" customHeight="1">
      <c r="A176" s="540" t="s">
        <v>277</v>
      </c>
      <c r="B176" s="502">
        <v>10.084</v>
      </c>
      <c r="C176" s="503">
        <v>11.14</v>
      </c>
      <c r="D176" s="503">
        <v>10.224</v>
      </c>
      <c r="E176" s="503">
        <v>9.6199999999999992</v>
      </c>
      <c r="F176" s="503">
        <v>11.68</v>
      </c>
      <c r="G176" s="503">
        <v>13.56</v>
      </c>
      <c r="H176" s="503">
        <v>17.239999999999998</v>
      </c>
      <c r="I176" s="503">
        <v>16.36</v>
      </c>
      <c r="J176" s="503">
        <v>17.52</v>
      </c>
      <c r="K176" s="503">
        <v>0</v>
      </c>
      <c r="L176" s="503">
        <v>-9.44</v>
      </c>
      <c r="M176" s="503">
        <v>82.5</v>
      </c>
      <c r="N176" s="503">
        <v>156.66</v>
      </c>
      <c r="O176" s="503">
        <v>56.16</v>
      </c>
      <c r="P176" s="503">
        <v>58.96</v>
      </c>
      <c r="Q176" s="504">
        <v>102.125</v>
      </c>
      <c r="R176" s="504">
        <v>86.8</v>
      </c>
      <c r="S176" s="504">
        <v>83.17</v>
      </c>
      <c r="T176" s="504">
        <v>147.37</v>
      </c>
      <c r="U176" s="503">
        <v>148.91999999999999</v>
      </c>
      <c r="V176" s="504">
        <v>69.95</v>
      </c>
      <c r="W176" s="503">
        <v>97.15</v>
      </c>
      <c r="X176" s="631"/>
      <c r="Y176" s="629"/>
      <c r="Z176" s="632"/>
      <c r="AA176" s="629"/>
      <c r="AB176" s="630"/>
      <c r="AC176" s="631"/>
      <c r="AD176" s="629"/>
      <c r="AE176" s="632"/>
      <c r="AF176" s="629"/>
      <c r="AG176" s="630"/>
      <c r="AH176" s="631"/>
      <c r="AI176" s="629"/>
      <c r="AJ176" s="629"/>
      <c r="AK176" s="632"/>
      <c r="AL176" s="630"/>
      <c r="AM176" s="631"/>
      <c r="AN176" s="629"/>
      <c r="AO176" s="629"/>
      <c r="AP176" s="629"/>
      <c r="AQ176" s="629"/>
      <c r="AR176" s="629"/>
      <c r="AS176" s="629"/>
      <c r="AT176" s="629"/>
      <c r="AU176" s="629"/>
      <c r="AV176" s="629"/>
      <c r="AW176" s="629"/>
      <c r="AX176" s="629"/>
      <c r="AY176" s="630"/>
    </row>
    <row r="177" spans="1:51" ht="17.100000000000001" customHeight="1">
      <c r="A177" s="540" t="s">
        <v>278</v>
      </c>
      <c r="B177" s="502">
        <v>0</v>
      </c>
      <c r="C177" s="503">
        <v>0</v>
      </c>
      <c r="D177" s="503">
        <v>0</v>
      </c>
      <c r="E177" s="503">
        <v>0.28000000000000003</v>
      </c>
      <c r="F177" s="503">
        <v>0</v>
      </c>
      <c r="G177" s="503">
        <v>0</v>
      </c>
      <c r="H177" s="503">
        <v>0</v>
      </c>
      <c r="I177" s="503">
        <v>3.48</v>
      </c>
      <c r="J177" s="503">
        <v>0</v>
      </c>
      <c r="K177" s="503">
        <v>17.8</v>
      </c>
      <c r="L177" s="503">
        <v>10</v>
      </c>
      <c r="M177" s="503">
        <v>0</v>
      </c>
      <c r="N177" s="503">
        <v>2.6</v>
      </c>
      <c r="O177" s="503">
        <v>0</v>
      </c>
      <c r="P177" s="503">
        <v>19.600000000000001</v>
      </c>
      <c r="Q177" s="504">
        <v>0</v>
      </c>
      <c r="R177" s="504">
        <v>20</v>
      </c>
      <c r="S177" s="504">
        <v>15.48</v>
      </c>
      <c r="T177" s="504">
        <v>11.51</v>
      </c>
      <c r="U177" s="503">
        <v>0</v>
      </c>
      <c r="V177" s="504">
        <v>0</v>
      </c>
      <c r="W177" s="503">
        <v>8.3000000000000007</v>
      </c>
      <c r="X177" s="631"/>
      <c r="Y177" s="629"/>
      <c r="Z177" s="632"/>
      <c r="AA177" s="629"/>
      <c r="AB177" s="630"/>
      <c r="AC177" s="631"/>
      <c r="AD177" s="629"/>
      <c r="AE177" s="632"/>
      <c r="AF177" s="629"/>
      <c r="AG177" s="630"/>
      <c r="AH177" s="631"/>
      <c r="AI177" s="629"/>
      <c r="AJ177" s="629"/>
      <c r="AK177" s="632"/>
      <c r="AL177" s="630"/>
      <c r="AM177" s="631"/>
      <c r="AN177" s="629"/>
      <c r="AO177" s="629"/>
      <c r="AP177" s="629"/>
      <c r="AQ177" s="629"/>
      <c r="AR177" s="629"/>
      <c r="AS177" s="629"/>
      <c r="AT177" s="629"/>
      <c r="AU177" s="629"/>
      <c r="AV177" s="629"/>
      <c r="AW177" s="629"/>
      <c r="AX177" s="629"/>
      <c r="AY177" s="630"/>
    </row>
    <row r="178" spans="1:51" ht="17.100000000000001" customHeight="1">
      <c r="A178" s="540" t="s">
        <v>297</v>
      </c>
      <c r="B178" s="502">
        <v>0</v>
      </c>
      <c r="C178" s="503">
        <v>0</v>
      </c>
      <c r="D178" s="503">
        <v>0</v>
      </c>
      <c r="E178" s="503">
        <v>0</v>
      </c>
      <c r="F178" s="503">
        <v>0</v>
      </c>
      <c r="G178" s="503">
        <v>0</v>
      </c>
      <c r="H178" s="503">
        <v>0</v>
      </c>
      <c r="I178" s="503">
        <v>0</v>
      </c>
      <c r="J178" s="503">
        <v>0</v>
      </c>
      <c r="K178" s="503">
        <v>0</v>
      </c>
      <c r="L178" s="503">
        <v>0</v>
      </c>
      <c r="M178" s="503">
        <v>0</v>
      </c>
      <c r="N178" s="503">
        <v>0</v>
      </c>
      <c r="O178" s="503">
        <v>0</v>
      </c>
      <c r="P178" s="503">
        <v>0</v>
      </c>
      <c r="Q178" s="504">
        <v>0</v>
      </c>
      <c r="R178" s="504">
        <v>0</v>
      </c>
      <c r="S178" s="504">
        <v>0</v>
      </c>
      <c r="T178" s="504">
        <v>0</v>
      </c>
      <c r="U178" s="503">
        <v>71.867999999999995</v>
      </c>
      <c r="V178" s="504">
        <v>74.45</v>
      </c>
      <c r="W178" s="503">
        <v>80.91</v>
      </c>
      <c r="X178" s="627"/>
      <c r="Y178" s="625"/>
      <c r="Z178" s="628"/>
      <c r="AA178" s="625"/>
      <c r="AB178" s="626"/>
      <c r="AC178" s="627"/>
      <c r="AD178" s="625"/>
      <c r="AE178" s="628"/>
      <c r="AF178" s="625"/>
      <c r="AG178" s="626"/>
      <c r="AH178" s="627"/>
      <c r="AI178" s="625"/>
      <c r="AJ178" s="625"/>
      <c r="AK178" s="628"/>
      <c r="AL178" s="626"/>
      <c r="AM178" s="627"/>
      <c r="AN178" s="625"/>
      <c r="AO178" s="625"/>
      <c r="AP178" s="625"/>
      <c r="AQ178" s="625"/>
      <c r="AR178" s="625"/>
      <c r="AS178" s="625"/>
      <c r="AT178" s="625"/>
      <c r="AU178" s="625"/>
      <c r="AV178" s="625"/>
      <c r="AW178" s="625"/>
      <c r="AX178" s="625"/>
      <c r="AY178" s="626"/>
    </row>
    <row r="179" spans="1:51" ht="17.100000000000001" customHeight="1">
      <c r="A179" s="30" t="s">
        <v>279</v>
      </c>
      <c r="B179" s="502">
        <v>0</v>
      </c>
      <c r="C179" s="503">
        <v>11.88</v>
      </c>
      <c r="D179" s="503">
        <v>12.59</v>
      </c>
      <c r="E179" s="503">
        <v>15.4</v>
      </c>
      <c r="F179" s="503">
        <v>16.059999999999999</v>
      </c>
      <c r="G179" s="503">
        <v>16.329999999999998</v>
      </c>
      <c r="H179" s="503">
        <v>24.15</v>
      </c>
      <c r="I179" s="503">
        <v>25.53</v>
      </c>
      <c r="J179" s="503">
        <v>11.57</v>
      </c>
      <c r="K179" s="503">
        <v>33.32</v>
      </c>
      <c r="L179" s="503">
        <v>26.54</v>
      </c>
      <c r="M179" s="503">
        <v>0</v>
      </c>
      <c r="N179" s="503">
        <v>51.06</v>
      </c>
      <c r="O179" s="503">
        <v>83.52</v>
      </c>
      <c r="P179" s="503">
        <v>12.484999999999999</v>
      </c>
      <c r="Q179" s="504">
        <v>26.99</v>
      </c>
      <c r="R179" s="504">
        <v>54.08</v>
      </c>
      <c r="S179" s="504">
        <v>42.9</v>
      </c>
      <c r="T179" s="504">
        <v>24.15</v>
      </c>
      <c r="U179" s="503">
        <v>90.56</v>
      </c>
      <c r="V179" s="504">
        <v>64.540000000000006</v>
      </c>
      <c r="W179" s="503">
        <v>0</v>
      </c>
      <c r="X179" s="627"/>
      <c r="Y179" s="625"/>
      <c r="Z179" s="628"/>
      <c r="AA179" s="625"/>
      <c r="AB179" s="626"/>
      <c r="AC179" s="627"/>
      <c r="AD179" s="625"/>
      <c r="AE179" s="628"/>
      <c r="AF179" s="625"/>
      <c r="AG179" s="626"/>
      <c r="AH179" s="627"/>
      <c r="AI179" s="625"/>
      <c r="AJ179" s="625"/>
      <c r="AK179" s="628"/>
      <c r="AL179" s="626"/>
      <c r="AM179" s="627"/>
      <c r="AN179" s="625"/>
      <c r="AO179" s="625"/>
      <c r="AP179" s="625"/>
      <c r="AQ179" s="625"/>
      <c r="AR179" s="625"/>
      <c r="AS179" s="625"/>
      <c r="AT179" s="625"/>
      <c r="AU179" s="625"/>
      <c r="AV179" s="625"/>
      <c r="AW179" s="625"/>
      <c r="AX179" s="625"/>
      <c r="AY179" s="626"/>
    </row>
    <row r="180" spans="1:51" ht="17.100000000000001" customHeight="1">
      <c r="A180" s="29" t="s">
        <v>280</v>
      </c>
      <c r="B180" s="502">
        <v>0</v>
      </c>
      <c r="C180" s="503">
        <v>0</v>
      </c>
      <c r="D180" s="503">
        <v>0</v>
      </c>
      <c r="E180" s="503">
        <v>0</v>
      </c>
      <c r="F180" s="503">
        <v>14.72</v>
      </c>
      <c r="G180" s="503">
        <v>37.880000000000003</v>
      </c>
      <c r="H180" s="503">
        <v>33.68</v>
      </c>
      <c r="I180" s="503">
        <v>39.72</v>
      </c>
      <c r="J180" s="503">
        <v>36.119999999999997</v>
      </c>
      <c r="K180" s="503">
        <v>39.92</v>
      </c>
      <c r="L180" s="503">
        <v>26.72</v>
      </c>
      <c r="M180" s="503">
        <v>11.12</v>
      </c>
      <c r="N180" s="503">
        <v>18.66</v>
      </c>
      <c r="O180" s="503">
        <v>8</v>
      </c>
      <c r="P180" s="503">
        <v>0</v>
      </c>
      <c r="Q180" s="504">
        <v>17.66</v>
      </c>
      <c r="R180" s="504">
        <v>0</v>
      </c>
      <c r="S180" s="504">
        <v>0</v>
      </c>
      <c r="T180" s="504">
        <v>0</v>
      </c>
      <c r="U180" s="503">
        <v>0</v>
      </c>
      <c r="V180" s="504"/>
      <c r="W180" s="503"/>
      <c r="X180" s="627"/>
      <c r="Y180" s="625"/>
      <c r="Z180" s="628"/>
      <c r="AA180" s="625"/>
      <c r="AB180" s="626"/>
      <c r="AC180" s="627"/>
      <c r="AD180" s="625"/>
      <c r="AE180" s="628"/>
      <c r="AF180" s="625"/>
      <c r="AG180" s="626"/>
      <c r="AH180" s="627"/>
      <c r="AI180" s="625"/>
      <c r="AJ180" s="625"/>
      <c r="AK180" s="628"/>
      <c r="AL180" s="626"/>
      <c r="AM180" s="627"/>
      <c r="AN180" s="625"/>
      <c r="AO180" s="625"/>
      <c r="AP180" s="625"/>
      <c r="AQ180" s="625"/>
      <c r="AR180" s="625"/>
      <c r="AS180" s="625"/>
      <c r="AT180" s="625"/>
      <c r="AU180" s="625"/>
      <c r="AV180" s="625"/>
      <c r="AW180" s="625"/>
      <c r="AX180" s="625"/>
      <c r="AY180" s="626"/>
    </row>
    <row r="181" spans="1:51" ht="17.100000000000001" customHeight="1">
      <c r="A181" s="29" t="s">
        <v>281</v>
      </c>
      <c r="B181" s="502">
        <v>0</v>
      </c>
      <c r="C181" s="503">
        <v>0</v>
      </c>
      <c r="D181" s="503">
        <v>0</v>
      </c>
      <c r="E181" s="503">
        <v>0</v>
      </c>
      <c r="F181" s="503">
        <v>0</v>
      </c>
      <c r="G181" s="503">
        <v>0</v>
      </c>
      <c r="H181" s="503">
        <v>0</v>
      </c>
      <c r="I181" s="503">
        <v>8.9600000000000009</v>
      </c>
      <c r="J181" s="503">
        <v>4.8</v>
      </c>
      <c r="K181" s="503">
        <v>0</v>
      </c>
      <c r="L181" s="503">
        <v>33.020000000000003</v>
      </c>
      <c r="M181" s="503">
        <v>14.52</v>
      </c>
      <c r="N181" s="503">
        <v>0</v>
      </c>
      <c r="O181" s="503">
        <v>0</v>
      </c>
      <c r="P181" s="503">
        <v>0</v>
      </c>
      <c r="Q181" s="504">
        <v>0</v>
      </c>
      <c r="R181" s="504">
        <v>0</v>
      </c>
      <c r="S181" s="504">
        <v>0</v>
      </c>
      <c r="T181" s="504">
        <v>0</v>
      </c>
      <c r="U181" s="503">
        <v>0</v>
      </c>
      <c r="V181" s="504"/>
      <c r="W181" s="503"/>
      <c r="X181" s="627"/>
      <c r="Y181" s="625"/>
      <c r="Z181" s="628"/>
      <c r="AA181" s="625"/>
      <c r="AB181" s="626"/>
      <c r="AC181" s="627"/>
      <c r="AD181" s="625"/>
      <c r="AE181" s="628"/>
      <c r="AF181" s="625"/>
      <c r="AG181" s="626"/>
      <c r="AH181" s="627"/>
      <c r="AI181" s="625"/>
      <c r="AJ181" s="625"/>
      <c r="AK181" s="628"/>
      <c r="AL181" s="626"/>
      <c r="AM181" s="627"/>
      <c r="AN181" s="625"/>
      <c r="AO181" s="625"/>
      <c r="AP181" s="625"/>
      <c r="AQ181" s="625"/>
      <c r="AR181" s="625"/>
      <c r="AS181" s="625"/>
      <c r="AT181" s="625"/>
      <c r="AU181" s="625"/>
      <c r="AV181" s="625"/>
      <c r="AW181" s="625"/>
      <c r="AX181" s="625"/>
      <c r="AY181" s="626"/>
    </row>
    <row r="182" spans="1:51" ht="17.100000000000001" customHeight="1">
      <c r="A182" s="29" t="s">
        <v>282</v>
      </c>
      <c r="B182" s="502"/>
      <c r="C182" s="503"/>
      <c r="D182" s="503"/>
      <c r="E182" s="503"/>
      <c r="F182" s="503"/>
      <c r="G182" s="503"/>
      <c r="H182" s="503"/>
      <c r="I182" s="503"/>
      <c r="J182" s="503"/>
      <c r="K182" s="503"/>
      <c r="L182" s="503"/>
      <c r="M182" s="503"/>
      <c r="N182" s="503"/>
      <c r="O182" s="503"/>
      <c r="P182" s="503"/>
      <c r="Q182" s="504"/>
      <c r="R182" s="504"/>
      <c r="S182" s="504"/>
      <c r="T182" s="504"/>
      <c r="U182" s="503"/>
      <c r="V182" s="504"/>
      <c r="W182" s="503"/>
      <c r="X182" s="534"/>
      <c r="Y182" s="532"/>
      <c r="Z182" s="535"/>
      <c r="AA182" s="532"/>
      <c r="AB182" s="533"/>
      <c r="AC182" s="534"/>
      <c r="AD182" s="532"/>
      <c r="AE182" s="535"/>
      <c r="AF182" s="532"/>
      <c r="AG182" s="533"/>
      <c r="AH182" s="534"/>
      <c r="AI182" s="532"/>
      <c r="AJ182" s="532"/>
      <c r="AK182" s="535"/>
      <c r="AL182" s="533"/>
      <c r="AM182" s="534"/>
      <c r="AN182" s="532"/>
      <c r="AO182" s="532"/>
      <c r="AP182" s="532"/>
      <c r="AQ182" s="532"/>
      <c r="AR182" s="532"/>
      <c r="AS182" s="532"/>
      <c r="AT182" s="532"/>
      <c r="AU182" s="532"/>
      <c r="AV182" s="532"/>
      <c r="AW182" s="532"/>
      <c r="AX182" s="532"/>
      <c r="AY182" s="533"/>
    </row>
    <row r="183" spans="1:51" ht="17.100000000000001" customHeight="1">
      <c r="A183" s="29" t="s">
        <v>283</v>
      </c>
      <c r="B183" s="502"/>
      <c r="C183" s="503"/>
      <c r="D183" s="503"/>
      <c r="E183" s="503"/>
      <c r="F183" s="503"/>
      <c r="G183" s="503"/>
      <c r="H183" s="503"/>
      <c r="I183" s="503"/>
      <c r="J183" s="503"/>
      <c r="K183" s="503"/>
      <c r="L183" s="503"/>
      <c r="M183" s="503"/>
      <c r="N183" s="503"/>
      <c r="O183" s="503"/>
      <c r="P183" s="503"/>
      <c r="Q183" s="504"/>
      <c r="R183" s="504"/>
      <c r="S183" s="504"/>
      <c r="T183" s="504"/>
      <c r="U183" s="503"/>
      <c r="V183" s="504"/>
      <c r="W183" s="503"/>
      <c r="X183" s="534"/>
      <c r="Y183" s="532"/>
      <c r="Z183" s="535"/>
      <c r="AA183" s="532"/>
      <c r="AB183" s="533"/>
      <c r="AC183" s="534"/>
      <c r="AD183" s="532"/>
      <c r="AE183" s="535"/>
      <c r="AF183" s="532"/>
      <c r="AG183" s="533"/>
      <c r="AH183" s="534"/>
      <c r="AI183" s="532"/>
      <c r="AJ183" s="532"/>
      <c r="AK183" s="535"/>
      <c r="AL183" s="533"/>
      <c r="AM183" s="534"/>
      <c r="AN183" s="532"/>
      <c r="AO183" s="532"/>
      <c r="AP183" s="532"/>
      <c r="AQ183" s="532"/>
      <c r="AR183" s="532"/>
      <c r="AS183" s="532"/>
      <c r="AT183" s="532"/>
      <c r="AU183" s="532"/>
      <c r="AV183" s="532"/>
      <c r="AW183" s="532"/>
      <c r="AX183" s="532"/>
      <c r="AY183" s="533"/>
    </row>
    <row r="184" spans="1:51" ht="17.100000000000001" customHeight="1">
      <c r="A184" s="29" t="s">
        <v>284</v>
      </c>
      <c r="B184" s="502"/>
      <c r="C184" s="503"/>
      <c r="D184" s="503"/>
      <c r="E184" s="503"/>
      <c r="F184" s="503"/>
      <c r="G184" s="503"/>
      <c r="H184" s="503"/>
      <c r="I184" s="503"/>
      <c r="J184" s="503"/>
      <c r="K184" s="503"/>
      <c r="L184" s="503"/>
      <c r="M184" s="503"/>
      <c r="N184" s="503"/>
      <c r="O184" s="503"/>
      <c r="P184" s="503"/>
      <c r="Q184" s="504"/>
      <c r="R184" s="504"/>
      <c r="S184" s="504"/>
      <c r="T184" s="504"/>
      <c r="U184" s="503"/>
      <c r="V184" s="504"/>
      <c r="W184" s="503"/>
      <c r="X184" s="534"/>
      <c r="Y184" s="532"/>
      <c r="Z184" s="535"/>
      <c r="AA184" s="532"/>
      <c r="AB184" s="533"/>
      <c r="AC184" s="534"/>
      <c r="AD184" s="532"/>
      <c r="AE184" s="535"/>
      <c r="AF184" s="532"/>
      <c r="AG184" s="533"/>
      <c r="AH184" s="534"/>
      <c r="AI184" s="532"/>
      <c r="AJ184" s="532"/>
      <c r="AK184" s="535"/>
      <c r="AL184" s="533"/>
      <c r="AM184" s="534"/>
      <c r="AN184" s="532"/>
      <c r="AO184" s="532"/>
      <c r="AP184" s="532"/>
      <c r="AQ184" s="532"/>
      <c r="AR184" s="532"/>
      <c r="AS184" s="532"/>
      <c r="AT184" s="532"/>
      <c r="AU184" s="532"/>
      <c r="AV184" s="532"/>
      <c r="AW184" s="532"/>
      <c r="AX184" s="532"/>
      <c r="AY184" s="533"/>
    </row>
    <row r="185" spans="1:51" ht="17.100000000000001" customHeight="1">
      <c r="A185" s="29" t="s">
        <v>285</v>
      </c>
      <c r="B185" s="502"/>
      <c r="C185" s="503"/>
      <c r="D185" s="503"/>
      <c r="E185" s="503"/>
      <c r="F185" s="503"/>
      <c r="G185" s="503"/>
      <c r="H185" s="503"/>
      <c r="I185" s="503"/>
      <c r="J185" s="503"/>
      <c r="K185" s="503"/>
      <c r="L185" s="503"/>
      <c r="M185" s="503"/>
      <c r="N185" s="503"/>
      <c r="O185" s="503"/>
      <c r="P185" s="503"/>
      <c r="Q185" s="504"/>
      <c r="R185" s="504"/>
      <c r="S185" s="504"/>
      <c r="T185" s="504"/>
      <c r="U185" s="503"/>
      <c r="V185" s="504"/>
      <c r="W185" s="503"/>
      <c r="X185" s="534"/>
      <c r="Y185" s="532"/>
      <c r="Z185" s="535"/>
      <c r="AA185" s="532"/>
      <c r="AB185" s="533"/>
      <c r="AC185" s="534"/>
      <c r="AD185" s="532"/>
      <c r="AE185" s="535"/>
      <c r="AF185" s="532"/>
      <c r="AG185" s="533"/>
      <c r="AH185" s="534"/>
      <c r="AI185" s="532"/>
      <c r="AJ185" s="532"/>
      <c r="AK185" s="535"/>
      <c r="AL185" s="533"/>
      <c r="AM185" s="534"/>
      <c r="AN185" s="532"/>
      <c r="AO185" s="532"/>
      <c r="AP185" s="532"/>
      <c r="AQ185" s="532"/>
      <c r="AR185" s="532"/>
      <c r="AS185" s="532"/>
      <c r="AT185" s="532"/>
      <c r="AU185" s="532"/>
      <c r="AV185" s="532"/>
      <c r="AW185" s="532"/>
      <c r="AX185" s="532"/>
      <c r="AY185" s="533"/>
    </row>
    <row r="186" spans="1:51" ht="17.100000000000001" customHeight="1">
      <c r="A186" s="29" t="s">
        <v>286</v>
      </c>
      <c r="B186" s="502"/>
      <c r="C186" s="503"/>
      <c r="D186" s="503"/>
      <c r="E186" s="503"/>
      <c r="F186" s="503"/>
      <c r="G186" s="503"/>
      <c r="H186" s="503"/>
      <c r="I186" s="503"/>
      <c r="J186" s="503"/>
      <c r="K186" s="503"/>
      <c r="L186" s="503"/>
      <c r="M186" s="503"/>
      <c r="N186" s="503"/>
      <c r="O186" s="503"/>
      <c r="P186" s="503"/>
      <c r="Q186" s="504"/>
      <c r="R186" s="504"/>
      <c r="S186" s="504"/>
      <c r="T186" s="504"/>
      <c r="U186" s="503"/>
      <c r="V186" s="504"/>
      <c r="W186" s="503"/>
      <c r="X186" s="549"/>
      <c r="Y186" s="547"/>
      <c r="Z186" s="550"/>
      <c r="AA186" s="547"/>
      <c r="AB186" s="548"/>
      <c r="AC186" s="549"/>
      <c r="AD186" s="547"/>
      <c r="AE186" s="550"/>
      <c r="AF186" s="547"/>
      <c r="AG186" s="548"/>
      <c r="AH186" s="549"/>
      <c r="AI186" s="547"/>
      <c r="AJ186" s="547"/>
      <c r="AK186" s="550"/>
      <c r="AL186" s="548"/>
      <c r="AM186" s="549"/>
      <c r="AN186" s="547"/>
      <c r="AO186" s="547"/>
      <c r="AP186" s="547"/>
      <c r="AQ186" s="547"/>
      <c r="AR186" s="547"/>
      <c r="AS186" s="547"/>
      <c r="AT186" s="547"/>
      <c r="AU186" s="547"/>
      <c r="AV186" s="547"/>
      <c r="AW186" s="547"/>
      <c r="AX186" s="547"/>
      <c r="AY186" s="548"/>
    </row>
    <row r="187" spans="1:51" ht="17.100000000000001" customHeight="1">
      <c r="A187" s="29" t="s">
        <v>287</v>
      </c>
      <c r="B187" s="502"/>
      <c r="C187" s="503"/>
      <c r="D187" s="503"/>
      <c r="E187" s="503"/>
      <c r="F187" s="503"/>
      <c r="G187" s="503"/>
      <c r="H187" s="503"/>
      <c r="I187" s="503"/>
      <c r="J187" s="503"/>
      <c r="K187" s="503"/>
      <c r="L187" s="503"/>
      <c r="M187" s="503"/>
      <c r="N187" s="503"/>
      <c r="O187" s="503"/>
      <c r="P187" s="503"/>
      <c r="Q187" s="504"/>
      <c r="R187" s="504"/>
      <c r="S187" s="504"/>
      <c r="T187" s="504"/>
      <c r="U187" s="503"/>
      <c r="V187" s="504"/>
      <c r="W187" s="503"/>
      <c r="X187" s="549"/>
      <c r="Y187" s="547"/>
      <c r="Z187" s="550"/>
      <c r="AA187" s="547"/>
      <c r="AB187" s="548"/>
      <c r="AC187" s="549"/>
      <c r="AD187" s="547"/>
      <c r="AE187" s="550"/>
      <c r="AF187" s="547"/>
      <c r="AG187" s="548"/>
      <c r="AH187" s="549"/>
      <c r="AI187" s="547"/>
      <c r="AJ187" s="547"/>
      <c r="AK187" s="550"/>
      <c r="AL187" s="548"/>
      <c r="AM187" s="549"/>
      <c r="AN187" s="547"/>
      <c r="AO187" s="547"/>
      <c r="AP187" s="547"/>
      <c r="AQ187" s="547"/>
      <c r="AR187" s="547"/>
      <c r="AS187" s="547"/>
      <c r="AT187" s="547"/>
      <c r="AU187" s="547"/>
      <c r="AV187" s="547"/>
      <c r="AW187" s="547"/>
      <c r="AX187" s="547"/>
      <c r="AY187" s="548"/>
    </row>
    <row r="188" spans="1:51" ht="17.100000000000001" customHeight="1">
      <c r="A188" s="29" t="s">
        <v>288</v>
      </c>
      <c r="B188" s="502"/>
      <c r="C188" s="503"/>
      <c r="D188" s="503"/>
      <c r="E188" s="503"/>
      <c r="F188" s="503"/>
      <c r="G188" s="503"/>
      <c r="H188" s="503"/>
      <c r="I188" s="503"/>
      <c r="J188" s="503"/>
      <c r="K188" s="503"/>
      <c r="L188" s="503"/>
      <c r="M188" s="503"/>
      <c r="N188" s="503"/>
      <c r="O188" s="503"/>
      <c r="P188" s="503"/>
      <c r="Q188" s="504"/>
      <c r="R188" s="504"/>
      <c r="S188" s="504"/>
      <c r="T188" s="504"/>
      <c r="U188" s="503"/>
      <c r="V188" s="504"/>
      <c r="W188" s="503"/>
      <c r="X188" s="549"/>
      <c r="Y188" s="547"/>
      <c r="Z188" s="550"/>
      <c r="AA188" s="547"/>
      <c r="AB188" s="548"/>
      <c r="AC188" s="549"/>
      <c r="AD188" s="547"/>
      <c r="AE188" s="550"/>
      <c r="AF188" s="547"/>
      <c r="AG188" s="548"/>
      <c r="AH188" s="549"/>
      <c r="AI188" s="547"/>
      <c r="AJ188" s="547"/>
      <c r="AK188" s="550"/>
      <c r="AL188" s="548"/>
      <c r="AM188" s="549"/>
      <c r="AN188" s="547"/>
      <c r="AO188" s="547"/>
      <c r="AP188" s="547"/>
      <c r="AQ188" s="547"/>
      <c r="AR188" s="547"/>
      <c r="AS188" s="547"/>
      <c r="AT188" s="547"/>
      <c r="AU188" s="547"/>
      <c r="AV188" s="547"/>
      <c r="AW188" s="547"/>
      <c r="AX188" s="547"/>
      <c r="AY188" s="548"/>
    </row>
    <row r="189" spans="1:51" ht="17.100000000000001" customHeight="1">
      <c r="A189" s="29" t="s">
        <v>289</v>
      </c>
      <c r="B189" s="502"/>
      <c r="C189" s="503"/>
      <c r="D189" s="503"/>
      <c r="E189" s="503"/>
      <c r="F189" s="503"/>
      <c r="G189" s="503"/>
      <c r="H189" s="503"/>
      <c r="I189" s="503"/>
      <c r="J189" s="503"/>
      <c r="K189" s="503"/>
      <c r="L189" s="503"/>
      <c r="M189" s="503"/>
      <c r="N189" s="503"/>
      <c r="O189" s="503"/>
      <c r="P189" s="503"/>
      <c r="Q189" s="504"/>
      <c r="R189" s="504"/>
      <c r="S189" s="504"/>
      <c r="T189" s="504"/>
      <c r="U189" s="503"/>
      <c r="V189" s="504"/>
      <c r="W189" s="503"/>
      <c r="X189" s="549"/>
      <c r="Y189" s="547"/>
      <c r="Z189" s="550"/>
      <c r="AA189" s="547"/>
      <c r="AB189" s="548"/>
      <c r="AC189" s="549"/>
      <c r="AD189" s="547"/>
      <c r="AE189" s="550"/>
      <c r="AF189" s="547"/>
      <c r="AG189" s="548"/>
      <c r="AH189" s="549"/>
      <c r="AI189" s="547"/>
      <c r="AJ189" s="547"/>
      <c r="AK189" s="550"/>
      <c r="AL189" s="548"/>
      <c r="AM189" s="549"/>
      <c r="AN189" s="547"/>
      <c r="AO189" s="547"/>
      <c r="AP189" s="547"/>
      <c r="AQ189" s="547"/>
      <c r="AR189" s="547"/>
      <c r="AS189" s="547"/>
      <c r="AT189" s="547"/>
      <c r="AU189" s="547"/>
      <c r="AV189" s="547"/>
      <c r="AW189" s="547"/>
      <c r="AX189" s="547"/>
      <c r="AY189" s="548"/>
    </row>
    <row r="190" spans="1:51" ht="17.100000000000001" customHeight="1">
      <c r="A190" s="219" t="s">
        <v>290</v>
      </c>
      <c r="B190" s="551"/>
      <c r="C190" s="552"/>
      <c r="D190" s="552"/>
      <c r="E190" s="552"/>
      <c r="F190" s="552"/>
      <c r="G190" s="552"/>
      <c r="H190" s="552"/>
      <c r="I190" s="552"/>
      <c r="J190" s="552"/>
      <c r="K190" s="552"/>
      <c r="L190" s="552"/>
      <c r="M190" s="552"/>
      <c r="N190" s="552"/>
      <c r="O190" s="552"/>
      <c r="P190" s="552"/>
      <c r="Q190" s="553"/>
      <c r="R190" s="553"/>
      <c r="S190" s="553"/>
      <c r="T190" s="553"/>
      <c r="U190" s="552"/>
      <c r="V190" s="553"/>
      <c r="W190" s="552"/>
      <c r="X190" s="556"/>
      <c r="Y190" s="554"/>
      <c r="Z190" s="557"/>
      <c r="AA190" s="554"/>
      <c r="AB190" s="555"/>
      <c r="AC190" s="556"/>
      <c r="AD190" s="554"/>
      <c r="AE190" s="557"/>
      <c r="AF190" s="554"/>
      <c r="AG190" s="555"/>
      <c r="AH190" s="556"/>
      <c r="AI190" s="554"/>
      <c r="AJ190" s="554"/>
      <c r="AK190" s="557"/>
      <c r="AL190" s="555"/>
      <c r="AM190" s="556"/>
      <c r="AN190" s="554"/>
      <c r="AO190" s="554"/>
      <c r="AP190" s="554"/>
      <c r="AQ190" s="554"/>
      <c r="AR190" s="554"/>
      <c r="AS190" s="554"/>
      <c r="AT190" s="554"/>
      <c r="AU190" s="554"/>
      <c r="AV190" s="554"/>
      <c r="AW190" s="554"/>
      <c r="AX190" s="554"/>
      <c r="AY190" s="555"/>
    </row>
    <row r="191" spans="1:51">
      <c r="A191" s="31" t="s">
        <v>3</v>
      </c>
      <c r="B191" s="675">
        <f t="shared" ref="B191:T191" si="592">SUM(B154:B169)</f>
        <v>302.41400000000004</v>
      </c>
      <c r="C191" s="676">
        <f t="shared" si="592"/>
        <v>273.68724000000003</v>
      </c>
      <c r="D191" s="676">
        <f t="shared" si="592"/>
        <v>293.67127999999997</v>
      </c>
      <c r="E191" s="677">
        <f t="shared" si="592"/>
        <v>441.09964000000002</v>
      </c>
      <c r="F191" s="676">
        <f t="shared" si="592"/>
        <v>393.72824000000003</v>
      </c>
      <c r="G191" s="671">
        <f t="shared" si="592"/>
        <v>430.27591999999999</v>
      </c>
      <c r="H191" s="671">
        <f t="shared" si="592"/>
        <v>423.39000000000004</v>
      </c>
      <c r="I191" s="677">
        <f t="shared" si="592"/>
        <v>461.774</v>
      </c>
      <c r="J191" s="676">
        <f t="shared" si="592"/>
        <v>387.24199999999996</v>
      </c>
      <c r="K191" s="678">
        <f t="shared" si="592"/>
        <v>396.36999999999995</v>
      </c>
      <c r="L191" s="677">
        <f t="shared" si="592"/>
        <v>323.70799999999997</v>
      </c>
      <c r="M191" s="677">
        <f t="shared" si="592"/>
        <v>202.16000000000003</v>
      </c>
      <c r="N191" s="676">
        <f t="shared" si="592"/>
        <v>288.26</v>
      </c>
      <c r="O191" s="679">
        <f t="shared" si="592"/>
        <v>262.44</v>
      </c>
      <c r="P191" s="679">
        <f t="shared" si="592"/>
        <v>342.22</v>
      </c>
      <c r="Q191" s="677">
        <f t="shared" si="592"/>
        <v>278.96000000000004</v>
      </c>
      <c r="R191" s="677">
        <f t="shared" si="592"/>
        <v>259.80500000000001</v>
      </c>
      <c r="S191" s="677">
        <f t="shared" si="592"/>
        <v>209.33800000000005</v>
      </c>
      <c r="T191" s="677">
        <f t="shared" si="592"/>
        <v>219.41200000000003</v>
      </c>
      <c r="U191" s="676">
        <f t="shared" ref="U191:AL191" si="593">SUM(U154:U169)</f>
        <v>252.05400000000003</v>
      </c>
      <c r="V191" s="677">
        <f t="shared" ref="V191" si="594">SUM(V154:V169)</f>
        <v>169.86200000000002</v>
      </c>
      <c r="W191" s="676">
        <f t="shared" si="593"/>
        <v>249.62691350000006</v>
      </c>
      <c r="X191" s="398">
        <f t="shared" si="593"/>
        <v>0</v>
      </c>
      <c r="Y191" s="224">
        <f t="shared" si="593"/>
        <v>0</v>
      </c>
      <c r="Z191" s="224">
        <f t="shared" si="593"/>
        <v>0</v>
      </c>
      <c r="AA191" s="224">
        <f t="shared" si="593"/>
        <v>0</v>
      </c>
      <c r="AB191" s="225">
        <f t="shared" si="593"/>
        <v>0</v>
      </c>
      <c r="AC191" s="398">
        <f t="shared" si="593"/>
        <v>0</v>
      </c>
      <c r="AD191" s="224">
        <f t="shared" si="593"/>
        <v>0</v>
      </c>
      <c r="AE191" s="224">
        <f t="shared" si="593"/>
        <v>0</v>
      </c>
      <c r="AF191" s="224">
        <f t="shared" si="593"/>
        <v>0</v>
      </c>
      <c r="AG191" s="225">
        <f t="shared" si="593"/>
        <v>0</v>
      </c>
      <c r="AH191" s="398">
        <f t="shared" si="593"/>
        <v>0</v>
      </c>
      <c r="AI191" s="224">
        <f t="shared" si="593"/>
        <v>0</v>
      </c>
      <c r="AJ191" s="224">
        <f t="shared" si="593"/>
        <v>0</v>
      </c>
      <c r="AK191" s="224">
        <f t="shared" si="593"/>
        <v>0</v>
      </c>
      <c r="AL191" s="225">
        <f t="shared" si="593"/>
        <v>0</v>
      </c>
      <c r="AM191" s="398">
        <f t="shared" ref="AM191:AN191" si="595">SUM(AM154:AM169)</f>
        <v>0</v>
      </c>
      <c r="AN191" s="224">
        <f t="shared" si="595"/>
        <v>0</v>
      </c>
      <c r="AO191" s="224">
        <f t="shared" ref="AO191:AS191" si="596">SUM(AO154:AO169)</f>
        <v>0</v>
      </c>
      <c r="AP191" s="224">
        <f t="shared" si="596"/>
        <v>0</v>
      </c>
      <c r="AQ191" s="224">
        <f t="shared" si="596"/>
        <v>0</v>
      </c>
      <c r="AR191" s="224">
        <f t="shared" si="596"/>
        <v>0</v>
      </c>
      <c r="AS191" s="224">
        <f t="shared" si="596"/>
        <v>0</v>
      </c>
      <c r="AT191" s="224">
        <f t="shared" ref="AT191:AV191" si="597">SUM(AT154:AT169)</f>
        <v>0</v>
      </c>
      <c r="AU191" s="224">
        <f t="shared" si="597"/>
        <v>0</v>
      </c>
      <c r="AV191" s="224">
        <f t="shared" si="597"/>
        <v>0</v>
      </c>
      <c r="AW191" s="224">
        <f t="shared" ref="AW191:AY191" si="598">SUM(AW154:AW169)</f>
        <v>0</v>
      </c>
      <c r="AX191" s="224">
        <f t="shared" si="598"/>
        <v>0</v>
      </c>
      <c r="AY191" s="225">
        <f t="shared" si="598"/>
        <v>0</v>
      </c>
    </row>
    <row r="192" spans="1:51">
      <c r="A192" s="34" t="s">
        <v>4</v>
      </c>
      <c r="B192" s="32"/>
      <c r="C192" s="112">
        <f t="shared" ref="C192:T192" si="599">IF(C191*B191=0,0,(C191-B191)/B191)</f>
        <v>-9.4991501716190418E-2</v>
      </c>
      <c r="D192" s="112">
        <f t="shared" si="599"/>
        <v>7.3017799441435174E-2</v>
      </c>
      <c r="E192" s="113">
        <f t="shared" si="599"/>
        <v>0.50201831108578299</v>
      </c>
      <c r="F192" s="112">
        <f t="shared" si="599"/>
        <v>-0.1073938759052263</v>
      </c>
      <c r="G192" s="112">
        <f t="shared" si="599"/>
        <v>9.2824634575360804E-2</v>
      </c>
      <c r="H192" s="112">
        <f t="shared" si="599"/>
        <v>-1.6003498406324812E-2</v>
      </c>
      <c r="I192" s="113">
        <f>IF(I191*H191=0,0,(I191-H191)/H191)</f>
        <v>9.0658730721084477E-2</v>
      </c>
      <c r="J192" s="112">
        <f t="shared" si="599"/>
        <v>-0.16140363034731284</v>
      </c>
      <c r="K192" s="114">
        <f>IF(K191*J191=0,0,(K191-J191)/J191)</f>
        <v>2.3571823304290307E-2</v>
      </c>
      <c r="L192" s="113">
        <f t="shared" si="599"/>
        <v>-0.18331861644423136</v>
      </c>
      <c r="M192" s="113">
        <f t="shared" si="599"/>
        <v>-0.37548654960643529</v>
      </c>
      <c r="N192" s="112">
        <f t="shared" si="599"/>
        <v>0.42590027700831001</v>
      </c>
      <c r="O192" s="35">
        <f t="shared" si="599"/>
        <v>-8.9571914244085185E-2</v>
      </c>
      <c r="P192" s="35">
        <f t="shared" si="599"/>
        <v>0.30399329370522798</v>
      </c>
      <c r="Q192" s="113">
        <f t="shared" si="599"/>
        <v>-0.18485184968733559</v>
      </c>
      <c r="R192" s="113">
        <f t="shared" si="599"/>
        <v>-6.8665758531689228E-2</v>
      </c>
      <c r="S192" s="113">
        <f>IF(S191*R191=0,0,(S191-R191)/R191)</f>
        <v>-0.19424953330382386</v>
      </c>
      <c r="T192" s="113">
        <f t="shared" si="599"/>
        <v>4.8123131013002807E-2</v>
      </c>
      <c r="U192" s="112">
        <f t="shared" ref="U192:V192" si="600">IF(U191*T191=0,0,(U191-T191)/T191)</f>
        <v>0.14877034984412882</v>
      </c>
      <c r="V192" s="113">
        <f t="shared" si="600"/>
        <v>-0.32608885397573534</v>
      </c>
      <c r="W192" s="112">
        <f t="shared" ref="W192:X196" si="601">IF(W191*V191=0,0,(W191-V191)/V191)</f>
        <v>0.46958656733112775</v>
      </c>
      <c r="X192" s="396">
        <f t="shared" si="601"/>
        <v>0</v>
      </c>
      <c r="Y192" s="37">
        <f t="shared" ref="Y192" si="602">IF(Y191*X191=0,0,(Y191-X191)/X191)</f>
        <v>0</v>
      </c>
      <c r="Z192" s="37">
        <f t="shared" ref="Z192" si="603">IF(Z191*Y191=0,0,(Z191-Y191)/Y191)</f>
        <v>0</v>
      </c>
      <c r="AA192" s="37">
        <f t="shared" ref="AA192" si="604">IF(AA191*Z191=0,0,(AA191-Z191)/Z191)</f>
        <v>0</v>
      </c>
      <c r="AB192" s="36">
        <f t="shared" ref="AB192" si="605">IF(AB191*AA191=0,0,(AB191-AA191)/AA191)</f>
        <v>0</v>
      </c>
      <c r="AC192" s="396">
        <f t="shared" ref="AC192" si="606">IF(AC191*AB191=0,0,(AC191-AB191)/AB191)</f>
        <v>0</v>
      </c>
      <c r="AD192" s="37">
        <f t="shared" ref="AD192" si="607">IF(AD191*AC191=0,0,(AD191-AC191)/AC191)</f>
        <v>0</v>
      </c>
      <c r="AE192" s="37">
        <f t="shared" ref="AE192" si="608">IF(AE191*AD191=0,0,(AE191-AD191)/AD191)</f>
        <v>0</v>
      </c>
      <c r="AF192" s="37">
        <f t="shared" ref="AF192" si="609">IF(AF191*AE191=0,0,(AF191-AE191)/AE191)</f>
        <v>0</v>
      </c>
      <c r="AG192" s="36">
        <f t="shared" ref="AG192" si="610">IF(AG191*AF191=0,0,(AG191-AF191)/AF191)</f>
        <v>0</v>
      </c>
      <c r="AH192" s="396">
        <f t="shared" ref="AH192" si="611">IF(AH191*AG191=0,0,(AH191-AG191)/AG191)</f>
        <v>0</v>
      </c>
      <c r="AI192" s="37">
        <f t="shared" ref="AI192" si="612">IF(AI191*AH191=0,0,(AI191-AH191)/AH191)</f>
        <v>0</v>
      </c>
      <c r="AJ192" s="37">
        <f t="shared" ref="AJ192" si="613">IF(AJ191*AI191=0,0,(AJ191-AI191)/AI191)</f>
        <v>0</v>
      </c>
      <c r="AK192" s="37">
        <f t="shared" ref="AK192" si="614">IF(AK191*AJ191=0,0,(AK191-AJ191)/AJ191)</f>
        <v>0</v>
      </c>
      <c r="AL192" s="36">
        <f t="shared" ref="AL192:AQ192" si="615">IF(AL191*AK191=0,0,(AL191-AK191)/AK191)</f>
        <v>0</v>
      </c>
      <c r="AM192" s="396">
        <f t="shared" si="615"/>
        <v>0</v>
      </c>
      <c r="AN192" s="37">
        <f t="shared" si="615"/>
        <v>0</v>
      </c>
      <c r="AO192" s="37">
        <f t="shared" si="615"/>
        <v>0</v>
      </c>
      <c r="AP192" s="37">
        <f t="shared" si="615"/>
        <v>0</v>
      </c>
      <c r="AQ192" s="37">
        <f t="shared" si="615"/>
        <v>0</v>
      </c>
      <c r="AR192" s="37">
        <f t="shared" ref="AR192" si="616">IF(AR191*AQ191=0,0,(AR191-AQ191)/AQ191)</f>
        <v>0</v>
      </c>
      <c r="AS192" s="37">
        <f t="shared" ref="AS192" si="617">IF(AS191*AR191=0,0,(AS191-AR191)/AR191)</f>
        <v>0</v>
      </c>
      <c r="AT192" s="37">
        <f t="shared" ref="AT192" si="618">IF(AT191*AS191=0,0,(AT191-AS191)/AS191)</f>
        <v>0</v>
      </c>
      <c r="AU192" s="37">
        <f t="shared" ref="AU192" si="619">IF(AU191*AT191=0,0,(AU191-AT191)/AT191)</f>
        <v>0</v>
      </c>
      <c r="AV192" s="37">
        <f t="shared" ref="AV192" si="620">IF(AV191*AU191=0,0,(AV191-AU191)/AU191)</f>
        <v>0</v>
      </c>
      <c r="AW192" s="37">
        <f t="shared" ref="AW192" si="621">IF(AW191*AV191=0,0,(AW191-AV191)/AV191)</f>
        <v>0</v>
      </c>
      <c r="AX192" s="37">
        <f t="shared" ref="AX192" si="622">IF(AX191*AW191=0,0,(AX191-AW191)/AW191)</f>
        <v>0</v>
      </c>
      <c r="AY192" s="36">
        <f t="shared" ref="AY192" si="623">IF(AY191*AX191=0,0,(AY191-AX191)/AX191)</f>
        <v>0</v>
      </c>
    </row>
    <row r="193" spans="1:51">
      <c r="A193" s="38" t="s">
        <v>5</v>
      </c>
      <c r="B193" s="675">
        <f t="shared" ref="B193:N193" si="624">SUM(B170:B190)</f>
        <v>24.881999999999998</v>
      </c>
      <c r="C193" s="676">
        <f t="shared" si="624"/>
        <v>122.25999999999999</v>
      </c>
      <c r="D193" s="676">
        <f t="shared" si="624"/>
        <v>72.665999999999997</v>
      </c>
      <c r="E193" s="677">
        <f t="shared" si="624"/>
        <v>46.78</v>
      </c>
      <c r="F193" s="676">
        <f t="shared" si="624"/>
        <v>57.56</v>
      </c>
      <c r="G193" s="676">
        <f t="shared" si="624"/>
        <v>84.93</v>
      </c>
      <c r="H193" s="676">
        <f t="shared" si="624"/>
        <v>138.37</v>
      </c>
      <c r="I193" s="677">
        <f t="shared" si="624"/>
        <v>146.69000000000003</v>
      </c>
      <c r="J193" s="676">
        <f t="shared" si="624"/>
        <v>254.41</v>
      </c>
      <c r="K193" s="678">
        <f t="shared" si="624"/>
        <v>296.56</v>
      </c>
      <c r="L193" s="677">
        <f t="shared" si="624"/>
        <v>518.48</v>
      </c>
      <c r="M193" s="677">
        <f t="shared" si="624"/>
        <v>482.53999999999996</v>
      </c>
      <c r="N193" s="676">
        <f t="shared" si="624"/>
        <v>498.18000000000006</v>
      </c>
      <c r="O193" s="679">
        <f t="shared" ref="O193:T193" si="625">SUM(O170:O190)-O172-O173</f>
        <v>723.8599999999999</v>
      </c>
      <c r="P193" s="679">
        <f t="shared" si="625"/>
        <v>633.00499999999977</v>
      </c>
      <c r="Q193" s="677">
        <f t="shared" si="625"/>
        <v>462.12500000000011</v>
      </c>
      <c r="R193" s="677">
        <f t="shared" si="625"/>
        <v>366.88</v>
      </c>
      <c r="S193" s="677">
        <f t="shared" si="625"/>
        <v>395.95000000000016</v>
      </c>
      <c r="T193" s="677">
        <f t="shared" si="625"/>
        <v>823.44000000000017</v>
      </c>
      <c r="U193" s="676">
        <f t="shared" ref="U193:AL193" si="626">SUM(U170:U190)-U172-U173</f>
        <v>821.70799999999997</v>
      </c>
      <c r="V193" s="677">
        <f t="shared" ref="V193" si="627">SUM(V170:V190)-V172-V173</f>
        <v>788.32999999999981</v>
      </c>
      <c r="W193" s="676">
        <f t="shared" si="626"/>
        <v>672.99000000000012</v>
      </c>
      <c r="X193" s="399">
        <f t="shared" si="626"/>
        <v>0</v>
      </c>
      <c r="Y193" s="40">
        <f t="shared" si="626"/>
        <v>0</v>
      </c>
      <c r="Z193" s="40">
        <f t="shared" si="626"/>
        <v>0</v>
      </c>
      <c r="AA193" s="40">
        <f t="shared" si="626"/>
        <v>0</v>
      </c>
      <c r="AB193" s="39">
        <f t="shared" si="626"/>
        <v>0</v>
      </c>
      <c r="AC193" s="399">
        <f t="shared" si="626"/>
        <v>0</v>
      </c>
      <c r="AD193" s="40">
        <f t="shared" si="626"/>
        <v>0</v>
      </c>
      <c r="AE193" s="40">
        <f t="shared" si="626"/>
        <v>0</v>
      </c>
      <c r="AF193" s="40">
        <f t="shared" si="626"/>
        <v>0</v>
      </c>
      <c r="AG193" s="39">
        <f t="shared" si="626"/>
        <v>0</v>
      </c>
      <c r="AH193" s="399">
        <f t="shared" si="626"/>
        <v>0</v>
      </c>
      <c r="AI193" s="40">
        <f t="shared" si="626"/>
        <v>0</v>
      </c>
      <c r="AJ193" s="40">
        <f t="shared" si="626"/>
        <v>0</v>
      </c>
      <c r="AK193" s="40">
        <f t="shared" si="626"/>
        <v>0</v>
      </c>
      <c r="AL193" s="39">
        <f t="shared" si="626"/>
        <v>0</v>
      </c>
      <c r="AM193" s="399">
        <f t="shared" ref="AM193:AN193" si="628">SUM(AM170:AM190)-AM172-AM173</f>
        <v>0</v>
      </c>
      <c r="AN193" s="40">
        <f t="shared" si="628"/>
        <v>0</v>
      </c>
      <c r="AO193" s="40">
        <f t="shared" ref="AO193:AS193" si="629">SUM(AO170:AO190)-AO172-AO173</f>
        <v>0</v>
      </c>
      <c r="AP193" s="40">
        <f t="shared" si="629"/>
        <v>0</v>
      </c>
      <c r="AQ193" s="40">
        <f t="shared" si="629"/>
        <v>0</v>
      </c>
      <c r="AR193" s="40">
        <f t="shared" si="629"/>
        <v>0</v>
      </c>
      <c r="AS193" s="40">
        <f t="shared" si="629"/>
        <v>0</v>
      </c>
      <c r="AT193" s="40">
        <f t="shared" ref="AT193:AV193" si="630">SUM(AT170:AT190)-AT172-AT173</f>
        <v>0</v>
      </c>
      <c r="AU193" s="40">
        <f t="shared" si="630"/>
        <v>0</v>
      </c>
      <c r="AV193" s="40">
        <f t="shared" si="630"/>
        <v>0</v>
      </c>
      <c r="AW193" s="40">
        <f t="shared" ref="AW193:AY193" si="631">SUM(AW170:AW190)-AW172-AW173</f>
        <v>0</v>
      </c>
      <c r="AX193" s="40">
        <f t="shared" si="631"/>
        <v>0</v>
      </c>
      <c r="AY193" s="39">
        <f t="shared" si="631"/>
        <v>0</v>
      </c>
    </row>
    <row r="194" spans="1:51">
      <c r="A194" s="41" t="s">
        <v>4</v>
      </c>
      <c r="B194" s="32"/>
      <c r="C194" s="112">
        <f t="shared" ref="C194:T194" si="632">IF(C193*B193=0,0,(C193-B193)/B193)</f>
        <v>3.913592154971465</v>
      </c>
      <c r="D194" s="112">
        <f t="shared" si="632"/>
        <v>-0.40564371012596107</v>
      </c>
      <c r="E194" s="113">
        <f t="shared" si="632"/>
        <v>-0.35623262598739436</v>
      </c>
      <c r="F194" s="112">
        <f t="shared" si="632"/>
        <v>0.23044035912783242</v>
      </c>
      <c r="G194" s="112">
        <f t="shared" si="632"/>
        <v>0.4755038220986797</v>
      </c>
      <c r="H194" s="112">
        <f t="shared" si="632"/>
        <v>0.62922406687860588</v>
      </c>
      <c r="I194" s="113">
        <f>IF(I193*H193=0,0,(I193-H193)/H193)</f>
        <v>6.0128640601286559E-2</v>
      </c>
      <c r="J194" s="112">
        <f t="shared" si="632"/>
        <v>0.73433771899924982</v>
      </c>
      <c r="K194" s="114">
        <f>IF(K193*J193=0,0,(K193-J193)/J193)</f>
        <v>0.16567744978577889</v>
      </c>
      <c r="L194" s="113">
        <f t="shared" si="632"/>
        <v>0.74831400053951991</v>
      </c>
      <c r="M194" s="113">
        <f t="shared" si="632"/>
        <v>-6.9318006480481503E-2</v>
      </c>
      <c r="N194" s="112">
        <f t="shared" si="632"/>
        <v>3.2411820781697062E-2</v>
      </c>
      <c r="O194" s="206">
        <f t="shared" si="632"/>
        <v>0.4530089525874178</v>
      </c>
      <c r="P194" s="206">
        <f t="shared" si="632"/>
        <v>-0.1255146022711576</v>
      </c>
      <c r="Q194" s="115">
        <f t="shared" si="632"/>
        <v>-0.26995047432484692</v>
      </c>
      <c r="R194" s="115">
        <f t="shared" si="632"/>
        <v>-0.20610224506356525</v>
      </c>
      <c r="S194" s="115">
        <f>IF(S193*R193=0,0,(S193-R193)/R193)</f>
        <v>7.9235717400785444E-2</v>
      </c>
      <c r="T194" s="115">
        <f t="shared" si="632"/>
        <v>1.0796565222881673</v>
      </c>
      <c r="U194" s="37">
        <f t="shared" ref="U194:V194" si="633">IF(U193*T193=0,0,(U193-T193)/T193)</f>
        <v>-2.1033712231616122E-3</v>
      </c>
      <c r="V194" s="115">
        <f t="shared" si="633"/>
        <v>-4.0620269000667099E-2</v>
      </c>
      <c r="W194" s="37">
        <f t="shared" si="601"/>
        <v>-0.14630928672002805</v>
      </c>
      <c r="X194" s="396">
        <f t="shared" ref="X194" si="634">IF(X193*W193=0,0,(X193-W193)/W193)</f>
        <v>0</v>
      </c>
      <c r="Y194" s="37">
        <f t="shared" ref="Y194" si="635">IF(Y193*X193=0,0,(Y193-X193)/X193)</f>
        <v>0</v>
      </c>
      <c r="Z194" s="37">
        <f t="shared" ref="Z194" si="636">IF(Z193*Y193=0,0,(Z193-Y193)/Y193)</f>
        <v>0</v>
      </c>
      <c r="AA194" s="37">
        <f t="shared" ref="AA194" si="637">IF(AA193*Z193=0,0,(AA193-Z193)/Z193)</f>
        <v>0</v>
      </c>
      <c r="AB194" s="36">
        <f t="shared" ref="AB194" si="638">IF(AB193*AA193=0,0,(AB193-AA193)/AA193)</f>
        <v>0</v>
      </c>
      <c r="AC194" s="396">
        <f t="shared" ref="AC194" si="639">IF(AC193*AB193=0,0,(AC193-AB193)/AB193)</f>
        <v>0</v>
      </c>
      <c r="AD194" s="37">
        <f t="shared" ref="AD194" si="640">IF(AD193*AC193=0,0,(AD193-AC193)/AC193)</f>
        <v>0</v>
      </c>
      <c r="AE194" s="37">
        <f t="shared" ref="AE194" si="641">IF(AE193*AD193=0,0,(AE193-AD193)/AD193)</f>
        <v>0</v>
      </c>
      <c r="AF194" s="37">
        <f t="shared" ref="AF194" si="642">IF(AF193*AE193=0,0,(AF193-AE193)/AE193)</f>
        <v>0</v>
      </c>
      <c r="AG194" s="36">
        <f t="shared" ref="AG194" si="643">IF(AG193*AF193=0,0,(AG193-AF193)/AF193)</f>
        <v>0</v>
      </c>
      <c r="AH194" s="396">
        <f t="shared" ref="AH194" si="644">IF(AH193*AG193=0,0,(AH193-AG193)/AG193)</f>
        <v>0</v>
      </c>
      <c r="AI194" s="37">
        <f t="shared" ref="AI194" si="645">IF(AI193*AH193=0,0,(AI193-AH193)/AH193)</f>
        <v>0</v>
      </c>
      <c r="AJ194" s="37">
        <f t="shared" ref="AJ194" si="646">IF(AJ193*AI193=0,0,(AJ193-AI193)/AI193)</f>
        <v>0</v>
      </c>
      <c r="AK194" s="37">
        <f t="shared" ref="AK194" si="647">IF(AK193*AJ193=0,0,(AK193-AJ193)/AJ193)</f>
        <v>0</v>
      </c>
      <c r="AL194" s="36">
        <f t="shared" ref="AL194:AQ194" si="648">IF(AL193*AK193=0,0,(AL193-AK193)/AK193)</f>
        <v>0</v>
      </c>
      <c r="AM194" s="396">
        <f t="shared" si="648"/>
        <v>0</v>
      </c>
      <c r="AN194" s="37">
        <f t="shared" si="648"/>
        <v>0</v>
      </c>
      <c r="AO194" s="37">
        <f t="shared" si="648"/>
        <v>0</v>
      </c>
      <c r="AP194" s="37">
        <f t="shared" si="648"/>
        <v>0</v>
      </c>
      <c r="AQ194" s="37">
        <f t="shared" si="648"/>
        <v>0</v>
      </c>
      <c r="AR194" s="37">
        <f t="shared" ref="AR194" si="649">IF(AR193*AQ193=0,0,(AR193-AQ193)/AQ193)</f>
        <v>0</v>
      </c>
      <c r="AS194" s="37">
        <f t="shared" ref="AS194" si="650">IF(AS193*AR193=0,0,(AS193-AR193)/AR193)</f>
        <v>0</v>
      </c>
      <c r="AT194" s="37">
        <f t="shared" ref="AT194" si="651">IF(AT193*AS193=0,0,(AT193-AS193)/AS193)</f>
        <v>0</v>
      </c>
      <c r="AU194" s="37">
        <f t="shared" ref="AU194" si="652">IF(AU193*AT193=0,0,(AU193-AT193)/AT193)</f>
        <v>0</v>
      </c>
      <c r="AV194" s="37">
        <f t="shared" ref="AV194" si="653">IF(AV193*AU193=0,0,(AV193-AU193)/AU193)</f>
        <v>0</v>
      </c>
      <c r="AW194" s="37">
        <f t="shared" ref="AW194" si="654">IF(AW193*AV193=0,0,(AW193-AV193)/AV193)</f>
        <v>0</v>
      </c>
      <c r="AX194" s="37">
        <f t="shared" ref="AX194" si="655">IF(AX193*AW193=0,0,(AX193-AW193)/AW193)</f>
        <v>0</v>
      </c>
      <c r="AY194" s="36">
        <f t="shared" ref="AY194" si="656">IF(AY193*AX193=0,0,(AY193-AX193)/AX193)</f>
        <v>0</v>
      </c>
    </row>
    <row r="195" spans="1:51">
      <c r="A195" s="116" t="s">
        <v>6</v>
      </c>
      <c r="B195" s="683">
        <f t="shared" ref="B195:N195" si="657">SUM(B154:B190)</f>
        <v>327.29600000000005</v>
      </c>
      <c r="C195" s="684">
        <f t="shared" si="657"/>
        <v>395.94724000000002</v>
      </c>
      <c r="D195" s="684">
        <f t="shared" si="657"/>
        <v>366.33727999999991</v>
      </c>
      <c r="E195" s="685">
        <f t="shared" si="657"/>
        <v>487.87963999999994</v>
      </c>
      <c r="F195" s="684">
        <f t="shared" si="657"/>
        <v>451.28824000000009</v>
      </c>
      <c r="G195" s="684">
        <f t="shared" si="657"/>
        <v>515.20591999999999</v>
      </c>
      <c r="H195" s="684">
        <f t="shared" si="657"/>
        <v>561.76</v>
      </c>
      <c r="I195" s="685">
        <f t="shared" si="657"/>
        <v>608.46400000000006</v>
      </c>
      <c r="J195" s="684">
        <f t="shared" si="657"/>
        <v>641.65199999999993</v>
      </c>
      <c r="K195" s="686">
        <f t="shared" si="657"/>
        <v>692.93</v>
      </c>
      <c r="L195" s="685">
        <f t="shared" si="657"/>
        <v>842.18799999999999</v>
      </c>
      <c r="M195" s="685">
        <f t="shared" si="657"/>
        <v>684.7</v>
      </c>
      <c r="N195" s="684">
        <f t="shared" si="657"/>
        <v>786.43999999999994</v>
      </c>
      <c r="O195" s="687">
        <f t="shared" ref="O195:T195" si="658">SUM(O154:O190)-O172-O173</f>
        <v>986.3</v>
      </c>
      <c r="P195" s="687">
        <f t="shared" si="658"/>
        <v>975.2249999999998</v>
      </c>
      <c r="Q195" s="685">
        <f t="shared" si="658"/>
        <v>741.08500000000038</v>
      </c>
      <c r="R195" s="685">
        <f t="shared" si="658"/>
        <v>626.68499999999983</v>
      </c>
      <c r="S195" s="685">
        <f t="shared" si="658"/>
        <v>605.28800000000012</v>
      </c>
      <c r="T195" s="685">
        <f t="shared" si="658"/>
        <v>1042.8519999999999</v>
      </c>
      <c r="U195" s="684">
        <f t="shared" ref="U195:AL195" si="659">SUM(U154:U190)-U172-U173</f>
        <v>1073.7620000000002</v>
      </c>
      <c r="V195" s="685">
        <f t="shared" ref="V195" si="660">SUM(V154:V190)-V172-V173</f>
        <v>958.19199999999989</v>
      </c>
      <c r="W195" s="684">
        <f t="shared" si="659"/>
        <v>922.61691350000035</v>
      </c>
      <c r="X195" s="407">
        <f t="shared" si="659"/>
        <v>0</v>
      </c>
      <c r="Y195" s="120">
        <f t="shared" si="659"/>
        <v>0</v>
      </c>
      <c r="Z195" s="120">
        <f t="shared" si="659"/>
        <v>0</v>
      </c>
      <c r="AA195" s="120">
        <f t="shared" si="659"/>
        <v>0</v>
      </c>
      <c r="AB195" s="121">
        <f t="shared" si="659"/>
        <v>0</v>
      </c>
      <c r="AC195" s="407">
        <f t="shared" si="659"/>
        <v>0</v>
      </c>
      <c r="AD195" s="120">
        <f t="shared" si="659"/>
        <v>0</v>
      </c>
      <c r="AE195" s="120">
        <f t="shared" si="659"/>
        <v>0</v>
      </c>
      <c r="AF195" s="120">
        <f t="shared" si="659"/>
        <v>0</v>
      </c>
      <c r="AG195" s="121">
        <f t="shared" si="659"/>
        <v>0</v>
      </c>
      <c r="AH195" s="407">
        <f t="shared" si="659"/>
        <v>0</v>
      </c>
      <c r="AI195" s="120">
        <f t="shared" si="659"/>
        <v>0</v>
      </c>
      <c r="AJ195" s="120">
        <f t="shared" si="659"/>
        <v>0</v>
      </c>
      <c r="AK195" s="120">
        <f t="shared" si="659"/>
        <v>0</v>
      </c>
      <c r="AL195" s="121">
        <f t="shared" si="659"/>
        <v>0</v>
      </c>
      <c r="AM195" s="407">
        <f t="shared" ref="AM195:AN195" si="661">SUM(AM154:AM190)-AM172-AM173</f>
        <v>0</v>
      </c>
      <c r="AN195" s="120">
        <f t="shared" si="661"/>
        <v>0</v>
      </c>
      <c r="AO195" s="120">
        <f t="shared" ref="AO195:AS195" si="662">SUM(AO154:AO190)-AO172-AO173</f>
        <v>0</v>
      </c>
      <c r="AP195" s="120">
        <f t="shared" si="662"/>
        <v>0</v>
      </c>
      <c r="AQ195" s="120">
        <f t="shared" si="662"/>
        <v>0</v>
      </c>
      <c r="AR195" s="120">
        <f t="shared" si="662"/>
        <v>0</v>
      </c>
      <c r="AS195" s="120">
        <f t="shared" si="662"/>
        <v>0</v>
      </c>
      <c r="AT195" s="120">
        <f t="shared" ref="AT195:AV195" si="663">SUM(AT154:AT190)-AT172-AT173</f>
        <v>0</v>
      </c>
      <c r="AU195" s="120">
        <f t="shared" si="663"/>
        <v>0</v>
      </c>
      <c r="AV195" s="120">
        <f t="shared" si="663"/>
        <v>0</v>
      </c>
      <c r="AW195" s="120">
        <f t="shared" ref="AW195:AY195" si="664">SUM(AW154:AW190)-AW172-AW173</f>
        <v>0</v>
      </c>
      <c r="AX195" s="120">
        <f t="shared" si="664"/>
        <v>0</v>
      </c>
      <c r="AY195" s="121">
        <f t="shared" si="664"/>
        <v>0</v>
      </c>
    </row>
    <row r="196" spans="1:51">
      <c r="A196" s="43" t="s">
        <v>4</v>
      </c>
      <c r="B196" s="44"/>
      <c r="C196" s="66">
        <f t="shared" ref="C196:T196" si="665">IF(C195*B195=0,0,(C195-B195)/B195)</f>
        <v>0.20975276202581139</v>
      </c>
      <c r="D196" s="66">
        <f t="shared" si="665"/>
        <v>-7.4782589720792381E-2</v>
      </c>
      <c r="E196" s="67">
        <f t="shared" si="665"/>
        <v>0.3317772081509151</v>
      </c>
      <c r="F196" s="66">
        <f t="shared" si="665"/>
        <v>-7.5000875215862364E-2</v>
      </c>
      <c r="G196" s="66">
        <f t="shared" si="665"/>
        <v>0.14163382586703321</v>
      </c>
      <c r="H196" s="66">
        <f t="shared" si="665"/>
        <v>9.0360141824457299E-2</v>
      </c>
      <c r="I196" s="67">
        <f>IF(I195*H195=0,0,(I195-H195)/H195)</f>
        <v>8.3138706921105213E-2</v>
      </c>
      <c r="J196" s="66">
        <f t="shared" si="665"/>
        <v>5.4543900707354702E-2</v>
      </c>
      <c r="K196" s="122">
        <f>IF(K195*J195=0,0,(K195-J195)/J195)</f>
        <v>7.9915592875889147E-2</v>
      </c>
      <c r="L196" s="67">
        <f t="shared" si="665"/>
        <v>0.21540126708325524</v>
      </c>
      <c r="M196" s="67">
        <f t="shared" si="665"/>
        <v>-0.18699862738485937</v>
      </c>
      <c r="N196" s="66">
        <f t="shared" si="665"/>
        <v>0.14859062363078704</v>
      </c>
      <c r="O196" s="207">
        <f t="shared" si="665"/>
        <v>0.25413254666598856</v>
      </c>
      <c r="P196" s="207">
        <f t="shared" si="665"/>
        <v>-1.1228835040048828E-2</v>
      </c>
      <c r="Q196" s="126">
        <f t="shared" si="665"/>
        <v>-0.24008818477787122</v>
      </c>
      <c r="R196" s="126">
        <f t="shared" si="665"/>
        <v>-0.15436825735239612</v>
      </c>
      <c r="S196" s="126">
        <f>IF(S195*R195=0,0,(S195-R195)/R195)</f>
        <v>-3.4143150067417784E-2</v>
      </c>
      <c r="T196" s="126">
        <f t="shared" si="665"/>
        <v>0.72290215566804505</v>
      </c>
      <c r="U196" s="123">
        <f t="shared" ref="U196:V196" si="666">IF(U195*T195=0,0,(U195-T195)/T195)</f>
        <v>2.963987219663031E-2</v>
      </c>
      <c r="V196" s="126">
        <f t="shared" si="666"/>
        <v>-0.1076309275239767</v>
      </c>
      <c r="W196" s="123">
        <f t="shared" si="601"/>
        <v>-3.7127304861655649E-2</v>
      </c>
      <c r="X196" s="149">
        <f t="shared" ref="X196" si="667">IF(X195*W195=0,0,(X195-W195)/W195)</f>
        <v>0</v>
      </c>
      <c r="Y196" s="123">
        <f t="shared" ref="Y196" si="668">IF(Y195*X195=0,0,(Y195-X195)/X195)</f>
        <v>0</v>
      </c>
      <c r="Z196" s="123">
        <f t="shared" ref="Z196" si="669">IF(Z195*Y195=0,0,(Z195-Y195)/Y195)</f>
        <v>0</v>
      </c>
      <c r="AA196" s="123">
        <f t="shared" ref="AA196" si="670">IF(AA195*Z195=0,0,(AA195-Z195)/Z195)</f>
        <v>0</v>
      </c>
      <c r="AB196" s="124">
        <f t="shared" ref="AB196" si="671">IF(AB195*AA195=0,0,(AB195-AA195)/AA195)</f>
        <v>0</v>
      </c>
      <c r="AC196" s="149">
        <f t="shared" ref="AC196" si="672">IF(AC195*AB195=0,0,(AC195-AB195)/AB195)</f>
        <v>0</v>
      </c>
      <c r="AD196" s="123">
        <f t="shared" ref="AD196" si="673">IF(AD195*AC195=0,0,(AD195-AC195)/AC195)</f>
        <v>0</v>
      </c>
      <c r="AE196" s="123">
        <f t="shared" ref="AE196" si="674">IF(AE195*AD195=0,0,(AE195-AD195)/AD195)</f>
        <v>0</v>
      </c>
      <c r="AF196" s="123">
        <f t="shared" ref="AF196" si="675">IF(AF195*AE195=0,0,(AF195-AE195)/AE195)</f>
        <v>0</v>
      </c>
      <c r="AG196" s="124">
        <f t="shared" ref="AG196" si="676">IF(AG195*AF195=0,0,(AG195-AF195)/AF195)</f>
        <v>0</v>
      </c>
      <c r="AH196" s="149">
        <f t="shared" ref="AH196" si="677">IF(AH195*AG195=0,0,(AH195-AG195)/AG195)</f>
        <v>0</v>
      </c>
      <c r="AI196" s="123">
        <f t="shared" ref="AI196" si="678">IF(AI195*AH195=0,0,(AI195-AH195)/AH195)</f>
        <v>0</v>
      </c>
      <c r="AJ196" s="123">
        <f t="shared" ref="AJ196" si="679">IF(AJ195*AI195=0,0,(AJ195-AI195)/AI195)</f>
        <v>0</v>
      </c>
      <c r="AK196" s="123">
        <f t="shared" ref="AK196" si="680">IF(AK195*AJ195=0,0,(AK195-AJ195)/AJ195)</f>
        <v>0</v>
      </c>
      <c r="AL196" s="124">
        <f t="shared" ref="AL196:AQ196" si="681">IF(AL195*AK195=0,0,(AL195-AK195)/AK195)</f>
        <v>0</v>
      </c>
      <c r="AM196" s="149">
        <f t="shared" si="681"/>
        <v>0</v>
      </c>
      <c r="AN196" s="123">
        <f t="shared" si="681"/>
        <v>0</v>
      </c>
      <c r="AO196" s="123">
        <f t="shared" si="681"/>
        <v>0</v>
      </c>
      <c r="AP196" s="123">
        <f t="shared" si="681"/>
        <v>0</v>
      </c>
      <c r="AQ196" s="123">
        <f t="shared" si="681"/>
        <v>0</v>
      </c>
      <c r="AR196" s="123">
        <f t="shared" ref="AR196" si="682">IF(AR195*AQ195=0,0,(AR195-AQ195)/AQ195)</f>
        <v>0</v>
      </c>
      <c r="AS196" s="123">
        <f t="shared" ref="AS196" si="683">IF(AS195*AR195=0,0,(AS195-AR195)/AR195)</f>
        <v>0</v>
      </c>
      <c r="AT196" s="123">
        <f t="shared" ref="AT196" si="684">IF(AT195*AS195=0,0,(AT195-AS195)/AS195)</f>
        <v>0</v>
      </c>
      <c r="AU196" s="123">
        <f t="shared" ref="AU196" si="685">IF(AU195*AT195=0,0,(AU195-AT195)/AT195)</f>
        <v>0</v>
      </c>
      <c r="AV196" s="123">
        <f t="shared" ref="AV196" si="686">IF(AV195*AU195=0,0,(AV195-AU195)/AU195)</f>
        <v>0</v>
      </c>
      <c r="AW196" s="123">
        <f t="shared" ref="AW196" si="687">IF(AW195*AV195=0,0,(AW195-AV195)/AV195)</f>
        <v>0</v>
      </c>
      <c r="AX196" s="123">
        <f t="shared" ref="AX196" si="688">IF(AX195*AW195=0,0,(AX195-AW195)/AW195)</f>
        <v>0</v>
      </c>
      <c r="AY196" s="124">
        <f t="shared" ref="AY196" si="689">IF(AY195*AX195=0,0,(AY195-AX195)/AX195)</f>
        <v>0</v>
      </c>
    </row>
    <row r="197" spans="1:51">
      <c r="A197" s="127" t="s">
        <v>14</v>
      </c>
      <c r="B197" s="117" t="s">
        <v>15</v>
      </c>
      <c r="C197" s="118" t="s">
        <v>16</v>
      </c>
      <c r="D197" s="118" t="s">
        <v>17</v>
      </c>
      <c r="E197" s="119" t="s">
        <v>18</v>
      </c>
      <c r="F197" s="118" t="s">
        <v>15</v>
      </c>
      <c r="G197" s="118" t="s">
        <v>19</v>
      </c>
      <c r="H197" s="130" t="s">
        <v>19</v>
      </c>
      <c r="I197" s="129" t="s">
        <v>19</v>
      </c>
      <c r="J197" s="130" t="s">
        <v>20</v>
      </c>
      <c r="K197" s="131" t="s">
        <v>21</v>
      </c>
      <c r="L197" s="119" t="s">
        <v>22</v>
      </c>
      <c r="M197" s="119" t="s">
        <v>23</v>
      </c>
      <c r="N197" s="130" t="s">
        <v>19</v>
      </c>
      <c r="O197" s="132" t="s">
        <v>67</v>
      </c>
      <c r="P197" s="132" t="s">
        <v>68</v>
      </c>
      <c r="Q197" s="129" t="s">
        <v>244</v>
      </c>
      <c r="R197" s="129" t="s">
        <v>249</v>
      </c>
      <c r="S197" s="129" t="s">
        <v>251</v>
      </c>
      <c r="T197" s="821" t="s">
        <v>254</v>
      </c>
      <c r="U197" s="130" t="s">
        <v>254</v>
      </c>
      <c r="V197" s="821" t="s">
        <v>377</v>
      </c>
      <c r="W197" s="130" t="s">
        <v>254</v>
      </c>
      <c r="X197" s="117" t="s">
        <v>254</v>
      </c>
      <c r="Y197" s="118" t="s">
        <v>254</v>
      </c>
      <c r="Z197" s="118" t="s">
        <v>254</v>
      </c>
      <c r="AA197" s="130" t="s">
        <v>254</v>
      </c>
      <c r="AB197" s="408" t="s">
        <v>254</v>
      </c>
      <c r="AC197" s="117" t="s">
        <v>254</v>
      </c>
      <c r="AD197" s="118" t="s">
        <v>254</v>
      </c>
      <c r="AE197" s="118" t="s">
        <v>254</v>
      </c>
      <c r="AF197" s="130" t="s">
        <v>254</v>
      </c>
      <c r="AG197" s="408" t="s">
        <v>254</v>
      </c>
      <c r="AH197" s="117" t="s">
        <v>254</v>
      </c>
      <c r="AI197" s="118" t="s">
        <v>254</v>
      </c>
      <c r="AJ197" s="118" t="s">
        <v>254</v>
      </c>
      <c r="AK197" s="118" t="s">
        <v>254</v>
      </c>
      <c r="AL197" s="408" t="s">
        <v>254</v>
      </c>
      <c r="AM197" s="117" t="s">
        <v>254</v>
      </c>
      <c r="AN197" s="118" t="s">
        <v>254</v>
      </c>
      <c r="AO197" s="118" t="s">
        <v>254</v>
      </c>
      <c r="AP197" s="118" t="s">
        <v>254</v>
      </c>
      <c r="AQ197" s="118" t="s">
        <v>254</v>
      </c>
      <c r="AR197" s="118" t="s">
        <v>254</v>
      </c>
      <c r="AS197" s="118" t="s">
        <v>254</v>
      </c>
      <c r="AT197" s="118" t="s">
        <v>254</v>
      </c>
      <c r="AU197" s="118" t="s">
        <v>254</v>
      </c>
      <c r="AV197" s="118" t="s">
        <v>254</v>
      </c>
      <c r="AW197" s="118" t="s">
        <v>254</v>
      </c>
      <c r="AX197" s="118" t="s">
        <v>254</v>
      </c>
      <c r="AY197" s="408" t="s">
        <v>254</v>
      </c>
    </row>
    <row r="198" spans="1:51">
      <c r="A198" s="133" t="s">
        <v>24</v>
      </c>
      <c r="B198" s="134" t="s">
        <v>25</v>
      </c>
      <c r="C198" s="135" t="s">
        <v>26</v>
      </c>
      <c r="D198" s="135" t="s">
        <v>27</v>
      </c>
      <c r="E198" s="136" t="s">
        <v>28</v>
      </c>
      <c r="F198" s="135" t="s">
        <v>26</v>
      </c>
      <c r="G198" s="154" t="s">
        <v>29</v>
      </c>
      <c r="H198" s="135" t="s">
        <v>30</v>
      </c>
      <c r="I198" s="136" t="s">
        <v>26</v>
      </c>
      <c r="J198" s="135" t="s">
        <v>27</v>
      </c>
      <c r="K198" s="136" t="s">
        <v>31</v>
      </c>
      <c r="L198" s="136" t="s">
        <v>31</v>
      </c>
      <c r="M198" s="136" t="s">
        <v>30</v>
      </c>
      <c r="N198" s="135" t="s">
        <v>30</v>
      </c>
      <c r="O198" s="155" t="s">
        <v>26</v>
      </c>
      <c r="P198" s="155" t="s">
        <v>31</v>
      </c>
      <c r="Q198" s="136" t="s">
        <v>30</v>
      </c>
      <c r="R198" s="136" t="s">
        <v>30</v>
      </c>
      <c r="S198" s="136" t="s">
        <v>30</v>
      </c>
      <c r="T198" s="822" t="s">
        <v>61</v>
      </c>
      <c r="U198" s="135" t="s">
        <v>61</v>
      </c>
      <c r="V198" s="822" t="s">
        <v>30</v>
      </c>
      <c r="W198" s="135" t="s">
        <v>61</v>
      </c>
      <c r="X198" s="134" t="s">
        <v>61</v>
      </c>
      <c r="Y198" s="135" t="s">
        <v>61</v>
      </c>
      <c r="Z198" s="135" t="s">
        <v>61</v>
      </c>
      <c r="AA198" s="135" t="s">
        <v>61</v>
      </c>
      <c r="AB198" s="138" t="s">
        <v>61</v>
      </c>
      <c r="AC198" s="134" t="s">
        <v>61</v>
      </c>
      <c r="AD198" s="135" t="s">
        <v>61</v>
      </c>
      <c r="AE198" s="135" t="s">
        <v>61</v>
      </c>
      <c r="AF198" s="135" t="s">
        <v>61</v>
      </c>
      <c r="AG198" s="138" t="s">
        <v>61</v>
      </c>
      <c r="AH198" s="134" t="s">
        <v>61</v>
      </c>
      <c r="AI198" s="135" t="s">
        <v>61</v>
      </c>
      <c r="AJ198" s="135" t="s">
        <v>61</v>
      </c>
      <c r="AK198" s="135" t="s">
        <v>61</v>
      </c>
      <c r="AL198" s="138" t="s">
        <v>61</v>
      </c>
      <c r="AM198" s="134" t="s">
        <v>61</v>
      </c>
      <c r="AN198" s="135" t="s">
        <v>61</v>
      </c>
      <c r="AO198" s="135" t="s">
        <v>61</v>
      </c>
      <c r="AP198" s="135" t="s">
        <v>61</v>
      </c>
      <c r="AQ198" s="135" t="s">
        <v>61</v>
      </c>
      <c r="AR198" s="135" t="s">
        <v>61</v>
      </c>
      <c r="AS198" s="135" t="s">
        <v>61</v>
      </c>
      <c r="AT198" s="135" t="s">
        <v>61</v>
      </c>
      <c r="AU198" s="135" t="s">
        <v>61</v>
      </c>
      <c r="AV198" s="135" t="s">
        <v>61</v>
      </c>
      <c r="AW198" s="135" t="s">
        <v>61</v>
      </c>
      <c r="AX198" s="135" t="s">
        <v>61</v>
      </c>
      <c r="AY198" s="138" t="s">
        <v>61</v>
      </c>
    </row>
    <row r="199" spans="1:51">
      <c r="AY199" s="820">
        <f>AY148</f>
        <v>44621</v>
      </c>
    </row>
    <row r="200" spans="1:51">
      <c r="V200" s="11" t="s">
        <v>510</v>
      </c>
    </row>
    <row r="201" spans="1:51">
      <c r="B201" s="191"/>
      <c r="C201" s="191"/>
      <c r="D201" s="191"/>
      <c r="E201" s="191"/>
      <c r="F201" s="191"/>
      <c r="G201" s="191"/>
      <c r="H201" s="191"/>
      <c r="I201" s="191"/>
      <c r="J201" s="191"/>
      <c r="K201" s="191"/>
      <c r="L201" s="191"/>
      <c r="M201" s="191"/>
      <c r="N201" s="191"/>
      <c r="O201" s="191"/>
      <c r="P201" s="191"/>
      <c r="Q201" s="191"/>
      <c r="R201" s="191"/>
      <c r="S201" s="191"/>
      <c r="T201" s="191"/>
      <c r="U201" s="191"/>
      <c r="V201" s="191"/>
      <c r="W201" s="191"/>
    </row>
    <row r="202" spans="1:51" ht="17.100000000000001" customHeight="1">
      <c r="A202" s="194"/>
      <c r="B202" s="650" t="s">
        <v>13</v>
      </c>
      <c r="C202" s="54"/>
      <c r="D202" s="54"/>
      <c r="E202" s="54"/>
      <c r="F202" s="54"/>
      <c r="G202" s="54"/>
      <c r="H202" s="54"/>
      <c r="I202" s="53"/>
      <c r="J202" s="53"/>
      <c r="K202" s="53"/>
      <c r="L202" s="193"/>
      <c r="M202" s="51"/>
      <c r="N202" s="51"/>
      <c r="O202" s="50"/>
      <c r="P202" s="54"/>
      <c r="Q202" s="54"/>
      <c r="R202" s="54"/>
      <c r="S202" s="54"/>
      <c r="T202" s="54"/>
      <c r="U202" s="648"/>
      <c r="V202" s="54"/>
      <c r="W202" s="648"/>
      <c r="X202" s="55"/>
      <c r="Y202" s="55"/>
      <c r="Z202" s="55"/>
      <c r="AA202" s="55"/>
      <c r="AB202" s="55"/>
      <c r="AC202" s="55"/>
      <c r="AD202" s="55"/>
      <c r="AE202" s="55"/>
      <c r="AF202" s="55"/>
      <c r="AG202" s="55"/>
      <c r="AH202" s="55"/>
      <c r="AI202" s="55"/>
      <c r="AJ202" s="55"/>
      <c r="AK202" s="55"/>
      <c r="AL202" s="55"/>
      <c r="AM202" s="55"/>
      <c r="AN202" s="55"/>
      <c r="AO202" s="55"/>
      <c r="AP202" s="55"/>
      <c r="AQ202" s="55"/>
      <c r="AR202" s="55"/>
      <c r="AS202" s="55"/>
      <c r="AT202" s="55"/>
      <c r="AU202" s="55"/>
      <c r="AV202" s="55"/>
      <c r="AW202" s="55"/>
      <c r="AX202" s="55"/>
      <c r="AY202" s="55"/>
    </row>
    <row r="203" spans="1:51" ht="17.100000000000001" customHeight="1">
      <c r="A203" s="218" t="s">
        <v>32</v>
      </c>
      <c r="B203" s="650" t="s">
        <v>2</v>
      </c>
      <c r="C203" s="54"/>
      <c r="D203" s="54"/>
      <c r="E203" s="54"/>
      <c r="F203" s="54"/>
      <c r="G203" s="54"/>
      <c r="H203" s="54"/>
      <c r="I203" s="483"/>
      <c r="J203" s="173"/>
      <c r="K203" s="173"/>
      <c r="L203" s="484"/>
      <c r="M203" s="297"/>
      <c r="N203" s="297"/>
      <c r="O203" s="644"/>
      <c r="P203" s="485"/>
      <c r="Q203" s="486"/>
      <c r="R203" s="486"/>
      <c r="S203" s="486"/>
      <c r="T203" s="486"/>
      <c r="U203" s="649"/>
      <c r="V203" s="486"/>
      <c r="W203" s="649"/>
      <c r="X203" s="487"/>
      <c r="Y203" s="487"/>
      <c r="Z203" s="487"/>
      <c r="AA203" s="487"/>
      <c r="AB203" s="487"/>
      <c r="AC203" s="487"/>
      <c r="AD203" s="487"/>
      <c r="AE203" s="487"/>
      <c r="AF203" s="487"/>
      <c r="AG203" s="487"/>
      <c r="AH203" s="487"/>
      <c r="AI203" s="487"/>
      <c r="AJ203" s="487"/>
      <c r="AK203" s="487"/>
      <c r="AL203" s="487"/>
      <c r="AM203" s="487"/>
      <c r="AN203" s="487"/>
      <c r="AO203" s="487"/>
      <c r="AP203" s="487"/>
      <c r="AQ203" s="487"/>
      <c r="AR203" s="487"/>
      <c r="AS203" s="487"/>
      <c r="AT203" s="487"/>
      <c r="AU203" s="487"/>
      <c r="AV203" s="487"/>
      <c r="AW203" s="487"/>
      <c r="AX203" s="487"/>
      <c r="AY203" s="487"/>
    </row>
    <row r="204" spans="1:51" ht="17.100000000000001" customHeight="1">
      <c r="A204" s="218"/>
      <c r="B204" s="394">
        <v>2001</v>
      </c>
      <c r="C204" s="395">
        <v>2002</v>
      </c>
      <c r="D204" s="395">
        <v>2003</v>
      </c>
      <c r="E204" s="395">
        <v>2004</v>
      </c>
      <c r="F204" s="395">
        <v>2005</v>
      </c>
      <c r="G204" s="645">
        <v>2006</v>
      </c>
      <c r="H204" s="395">
        <v>2007</v>
      </c>
      <c r="I204" s="184">
        <v>2008</v>
      </c>
      <c r="J204" s="184">
        <v>2009</v>
      </c>
      <c r="K204" s="184">
        <v>2010</v>
      </c>
      <c r="L204" s="184">
        <v>2011</v>
      </c>
      <c r="M204" s="184">
        <v>2012</v>
      </c>
      <c r="N204" s="184">
        <v>2013</v>
      </c>
      <c r="O204" s="184">
        <v>2014</v>
      </c>
      <c r="P204" s="184">
        <v>2015</v>
      </c>
      <c r="Q204" s="183">
        <v>2016</v>
      </c>
      <c r="R204" s="183">
        <v>2017</v>
      </c>
      <c r="S204" s="183">
        <v>2018</v>
      </c>
      <c r="T204" s="183">
        <v>2019</v>
      </c>
      <c r="U204" s="395">
        <v>2020</v>
      </c>
      <c r="V204" s="183">
        <v>2021</v>
      </c>
      <c r="W204" s="395">
        <v>2022</v>
      </c>
      <c r="X204" s="164">
        <v>2023</v>
      </c>
      <c r="Y204" s="161">
        <v>2024</v>
      </c>
      <c r="Z204" s="161">
        <v>2025</v>
      </c>
      <c r="AA204" s="161">
        <v>2026</v>
      </c>
      <c r="AB204" s="162">
        <v>2027</v>
      </c>
      <c r="AC204" s="164">
        <v>2028</v>
      </c>
      <c r="AD204" s="161">
        <v>2029</v>
      </c>
      <c r="AE204" s="161">
        <v>2030</v>
      </c>
      <c r="AF204" s="161">
        <v>2031</v>
      </c>
      <c r="AG204" s="162">
        <v>2032</v>
      </c>
      <c r="AH204" s="164">
        <v>2033</v>
      </c>
      <c r="AI204" s="161">
        <v>2034</v>
      </c>
      <c r="AJ204" s="161">
        <v>2035</v>
      </c>
      <c r="AK204" s="161">
        <v>2036</v>
      </c>
      <c r="AL204" s="162">
        <v>2037</v>
      </c>
      <c r="AM204" s="164">
        <f>AM153</f>
        <v>2038</v>
      </c>
      <c r="AN204" s="161">
        <f t="shared" ref="AN204:AY204" si="690">AN153</f>
        <v>2039</v>
      </c>
      <c r="AO204" s="161">
        <f t="shared" si="690"/>
        <v>2040</v>
      </c>
      <c r="AP204" s="161">
        <f t="shared" si="690"/>
        <v>2041</v>
      </c>
      <c r="AQ204" s="161">
        <f t="shared" si="690"/>
        <v>2042</v>
      </c>
      <c r="AR204" s="161">
        <f t="shared" si="690"/>
        <v>2043</v>
      </c>
      <c r="AS204" s="161">
        <f t="shared" si="690"/>
        <v>2044</v>
      </c>
      <c r="AT204" s="161">
        <f t="shared" si="690"/>
        <v>2045</v>
      </c>
      <c r="AU204" s="161">
        <f t="shared" si="690"/>
        <v>2046</v>
      </c>
      <c r="AV204" s="161">
        <f t="shared" si="690"/>
        <v>2047</v>
      </c>
      <c r="AW204" s="161">
        <f t="shared" si="690"/>
        <v>2048</v>
      </c>
      <c r="AX204" s="161">
        <f t="shared" si="690"/>
        <v>2049</v>
      </c>
      <c r="AY204" s="162">
        <f t="shared" si="690"/>
        <v>2050</v>
      </c>
    </row>
    <row r="205" spans="1:51" ht="17.100000000000001" customHeight="1">
      <c r="A205" s="26" t="s">
        <v>89</v>
      </c>
      <c r="B205" s="488">
        <v>23.74</v>
      </c>
      <c r="C205" s="489">
        <v>20.76</v>
      </c>
      <c r="D205" s="489">
        <v>31.22</v>
      </c>
      <c r="E205" s="489">
        <v>28.36</v>
      </c>
      <c r="F205" s="489">
        <v>26.84</v>
      </c>
      <c r="G205" s="489">
        <v>35.979999999999997</v>
      </c>
      <c r="H205" s="489">
        <v>33.659999999999997</v>
      </c>
      <c r="I205" s="489">
        <v>27.4</v>
      </c>
      <c r="J205" s="489">
        <v>38</v>
      </c>
      <c r="K205" s="489">
        <v>38.700000000000003</v>
      </c>
      <c r="L205" s="489">
        <v>32.619999999999997</v>
      </c>
      <c r="M205" s="489">
        <v>49.72</v>
      </c>
      <c r="N205" s="489">
        <v>52.72</v>
      </c>
      <c r="O205" s="489">
        <v>40.159999999999997</v>
      </c>
      <c r="P205" s="489">
        <v>56.38</v>
      </c>
      <c r="Q205" s="490">
        <v>51.31</v>
      </c>
      <c r="R205" s="490">
        <v>51.134999999999998</v>
      </c>
      <c r="S205" s="490">
        <v>64.165000000000006</v>
      </c>
      <c r="T205" s="490">
        <v>53.325000000000003</v>
      </c>
      <c r="U205" s="489">
        <v>62.615000000000002</v>
      </c>
      <c r="V205" s="490">
        <v>50.38</v>
      </c>
      <c r="W205" s="489">
        <v>79.510000000000005</v>
      </c>
      <c r="X205" s="493"/>
      <c r="Y205" s="491"/>
      <c r="Z205" s="494"/>
      <c r="AA205" s="491"/>
      <c r="AB205" s="492"/>
      <c r="AC205" s="493"/>
      <c r="AD205" s="491"/>
      <c r="AE205" s="494"/>
      <c r="AF205" s="491"/>
      <c r="AG205" s="492"/>
      <c r="AH205" s="493"/>
      <c r="AI205" s="491"/>
      <c r="AJ205" s="491"/>
      <c r="AK205" s="494"/>
      <c r="AL205" s="492"/>
      <c r="AM205" s="493"/>
      <c r="AN205" s="491"/>
      <c r="AO205" s="491"/>
      <c r="AP205" s="491"/>
      <c r="AQ205" s="491"/>
      <c r="AR205" s="491"/>
      <c r="AS205" s="491"/>
      <c r="AT205" s="491"/>
      <c r="AU205" s="491"/>
      <c r="AV205" s="491"/>
      <c r="AW205" s="491"/>
      <c r="AX205" s="491"/>
      <c r="AY205" s="492"/>
    </row>
    <row r="206" spans="1:51" ht="17.100000000000001" customHeight="1">
      <c r="A206" s="382" t="s">
        <v>246</v>
      </c>
      <c r="B206" s="495"/>
      <c r="C206" s="496"/>
      <c r="D206" s="496"/>
      <c r="E206" s="496"/>
      <c r="F206" s="496"/>
      <c r="G206" s="496"/>
      <c r="H206" s="496"/>
      <c r="I206" s="496"/>
      <c r="J206" s="496"/>
      <c r="K206" s="496"/>
      <c r="L206" s="496"/>
      <c r="M206" s="496"/>
      <c r="N206" s="496"/>
      <c r="O206" s="496"/>
      <c r="P206" s="496"/>
      <c r="Q206" s="497"/>
      <c r="R206" s="497"/>
      <c r="S206" s="497"/>
      <c r="T206" s="497"/>
      <c r="U206" s="496"/>
      <c r="V206" s="497"/>
      <c r="W206" s="496"/>
      <c r="X206" s="500"/>
      <c r="Y206" s="498"/>
      <c r="Z206" s="501"/>
      <c r="AA206" s="498"/>
      <c r="AB206" s="499"/>
      <c r="AC206" s="500"/>
      <c r="AD206" s="498"/>
      <c r="AE206" s="501"/>
      <c r="AF206" s="498"/>
      <c r="AG206" s="499"/>
      <c r="AH206" s="500"/>
      <c r="AI206" s="498"/>
      <c r="AJ206" s="498"/>
      <c r="AK206" s="501"/>
      <c r="AL206" s="499"/>
      <c r="AM206" s="500"/>
      <c r="AN206" s="498"/>
      <c r="AO206" s="498"/>
      <c r="AP206" s="498"/>
      <c r="AQ206" s="498"/>
      <c r="AR206" s="498"/>
      <c r="AS206" s="498"/>
      <c r="AT206" s="498"/>
      <c r="AU206" s="498"/>
      <c r="AV206" s="498"/>
      <c r="AW206" s="498"/>
      <c r="AX206" s="498"/>
      <c r="AY206" s="499"/>
    </row>
    <row r="207" spans="1:51" ht="17.100000000000001" customHeight="1">
      <c r="A207" s="27" t="s">
        <v>83</v>
      </c>
      <c r="B207" s="502">
        <v>0</v>
      </c>
      <c r="C207" s="503">
        <v>0</v>
      </c>
      <c r="D207" s="503">
        <v>0</v>
      </c>
      <c r="E207" s="503">
        <v>0</v>
      </c>
      <c r="F207" s="503">
        <v>0</v>
      </c>
      <c r="G207" s="503">
        <v>0</v>
      </c>
      <c r="H207" s="503">
        <v>0</v>
      </c>
      <c r="I207" s="503">
        <v>0</v>
      </c>
      <c r="J207" s="503">
        <v>0</v>
      </c>
      <c r="K207" s="503">
        <v>0</v>
      </c>
      <c r="L207" s="503">
        <v>0</v>
      </c>
      <c r="M207" s="503">
        <v>0</v>
      </c>
      <c r="N207" s="503">
        <v>0</v>
      </c>
      <c r="O207" s="503">
        <v>0</v>
      </c>
      <c r="P207" s="503">
        <v>0</v>
      </c>
      <c r="Q207" s="504">
        <v>0</v>
      </c>
      <c r="R207" s="504">
        <v>0</v>
      </c>
      <c r="S207" s="504">
        <v>0</v>
      </c>
      <c r="T207" s="504">
        <v>0</v>
      </c>
      <c r="U207" s="503"/>
      <c r="V207" s="504"/>
      <c r="W207" s="503">
        <v>0.65753199999999989</v>
      </c>
      <c r="X207" s="507"/>
      <c r="Y207" s="505"/>
      <c r="Z207" s="508"/>
      <c r="AA207" s="505"/>
      <c r="AB207" s="506"/>
      <c r="AC207" s="507"/>
      <c r="AD207" s="505"/>
      <c r="AE207" s="508"/>
      <c r="AF207" s="505"/>
      <c r="AG207" s="506"/>
      <c r="AH207" s="507"/>
      <c r="AI207" s="505"/>
      <c r="AJ207" s="505"/>
      <c r="AK207" s="508"/>
      <c r="AL207" s="506"/>
      <c r="AM207" s="507"/>
      <c r="AN207" s="505"/>
      <c r="AO207" s="505"/>
      <c r="AP207" s="505"/>
      <c r="AQ207" s="505"/>
      <c r="AR207" s="505"/>
      <c r="AS207" s="505"/>
      <c r="AT207" s="505"/>
      <c r="AU207" s="505"/>
      <c r="AV207" s="505"/>
      <c r="AW207" s="505"/>
      <c r="AX207" s="505"/>
      <c r="AY207" s="506"/>
    </row>
    <row r="208" spans="1:51" ht="17.100000000000001" customHeight="1">
      <c r="A208" s="27" t="s">
        <v>85</v>
      </c>
      <c r="B208" s="502">
        <v>84.32</v>
      </c>
      <c r="C208" s="503">
        <v>73.2</v>
      </c>
      <c r="D208" s="503">
        <v>55</v>
      </c>
      <c r="E208" s="503">
        <v>67.72</v>
      </c>
      <c r="F208" s="503">
        <v>57.72</v>
      </c>
      <c r="G208" s="503">
        <v>59.64</v>
      </c>
      <c r="H208" s="503">
        <v>74.8</v>
      </c>
      <c r="I208" s="503">
        <v>79.040000000000006</v>
      </c>
      <c r="J208" s="503">
        <v>58.44</v>
      </c>
      <c r="K208" s="503">
        <v>63.18</v>
      </c>
      <c r="L208" s="503">
        <v>52.08</v>
      </c>
      <c r="M208" s="503">
        <v>70.260000000000005</v>
      </c>
      <c r="N208" s="503">
        <v>54.14</v>
      </c>
      <c r="O208" s="503">
        <v>60.44</v>
      </c>
      <c r="P208" s="503">
        <v>64.900000000000006</v>
      </c>
      <c r="Q208" s="504">
        <v>51.524999999999999</v>
      </c>
      <c r="R208" s="504">
        <v>42.81</v>
      </c>
      <c r="S208" s="504">
        <v>38.545000000000002</v>
      </c>
      <c r="T208" s="504">
        <v>50.715000000000003</v>
      </c>
      <c r="U208" s="503">
        <v>2.09</v>
      </c>
      <c r="V208" s="504">
        <v>52.225000000000001</v>
      </c>
      <c r="W208" s="503">
        <v>33.409999999999997</v>
      </c>
      <c r="X208" s="507"/>
      <c r="Y208" s="505"/>
      <c r="Z208" s="508"/>
      <c r="AA208" s="505"/>
      <c r="AB208" s="506"/>
      <c r="AC208" s="507"/>
      <c r="AD208" s="505"/>
      <c r="AE208" s="508"/>
      <c r="AF208" s="505"/>
      <c r="AG208" s="506"/>
      <c r="AH208" s="507"/>
      <c r="AI208" s="505"/>
      <c r="AJ208" s="505"/>
      <c r="AK208" s="508"/>
      <c r="AL208" s="506"/>
      <c r="AM208" s="507"/>
      <c r="AN208" s="505"/>
      <c r="AO208" s="505"/>
      <c r="AP208" s="505"/>
      <c r="AQ208" s="505"/>
      <c r="AR208" s="505"/>
      <c r="AS208" s="505"/>
      <c r="AT208" s="505"/>
      <c r="AU208" s="505"/>
      <c r="AV208" s="505"/>
      <c r="AW208" s="505"/>
      <c r="AX208" s="505"/>
      <c r="AY208" s="506"/>
    </row>
    <row r="209" spans="1:51" ht="17.100000000000001" customHeight="1">
      <c r="A209" s="27" t="s">
        <v>86</v>
      </c>
      <c r="B209" s="502">
        <v>34</v>
      </c>
      <c r="C209" s="503">
        <v>50.4</v>
      </c>
      <c r="D209" s="503">
        <v>43.04</v>
      </c>
      <c r="E209" s="503">
        <v>38.799999999999997</v>
      </c>
      <c r="F209" s="503">
        <v>29.12</v>
      </c>
      <c r="G209" s="503">
        <v>51.04</v>
      </c>
      <c r="H209" s="503">
        <v>41.6</v>
      </c>
      <c r="I209" s="503">
        <v>47.68</v>
      </c>
      <c r="J209" s="503">
        <v>27.12</v>
      </c>
      <c r="K209" s="503">
        <v>33</v>
      </c>
      <c r="L209" s="503">
        <v>28.98</v>
      </c>
      <c r="M209" s="503">
        <v>35.86</v>
      </c>
      <c r="N209" s="503">
        <v>43.9</v>
      </c>
      <c r="O209" s="503">
        <v>38.06</v>
      </c>
      <c r="P209" s="503">
        <v>36.5</v>
      </c>
      <c r="Q209" s="504">
        <v>35.64</v>
      </c>
      <c r="R209" s="504">
        <v>40.784999999999997</v>
      </c>
      <c r="S209" s="504">
        <v>33.81</v>
      </c>
      <c r="T209" s="504">
        <v>33.524999999999999</v>
      </c>
      <c r="U209" s="503">
        <v>6.57</v>
      </c>
      <c r="V209" s="504">
        <v>13.355</v>
      </c>
      <c r="W209" s="503">
        <v>33</v>
      </c>
      <c r="X209" s="507"/>
      <c r="Y209" s="505"/>
      <c r="Z209" s="508"/>
      <c r="AA209" s="505"/>
      <c r="AB209" s="506"/>
      <c r="AC209" s="507"/>
      <c r="AD209" s="505"/>
      <c r="AE209" s="508"/>
      <c r="AF209" s="505"/>
      <c r="AG209" s="506"/>
      <c r="AH209" s="507"/>
      <c r="AI209" s="505"/>
      <c r="AJ209" s="505"/>
      <c r="AK209" s="508"/>
      <c r="AL209" s="506"/>
      <c r="AM209" s="507"/>
      <c r="AN209" s="505"/>
      <c r="AO209" s="505"/>
      <c r="AP209" s="505"/>
      <c r="AQ209" s="505"/>
      <c r="AR209" s="505"/>
      <c r="AS209" s="505"/>
      <c r="AT209" s="505"/>
      <c r="AU209" s="505"/>
      <c r="AV209" s="505"/>
      <c r="AW209" s="505"/>
      <c r="AX209" s="505"/>
      <c r="AY209" s="506"/>
    </row>
    <row r="210" spans="1:51" ht="17.100000000000001" customHeight="1">
      <c r="A210" s="27" t="s">
        <v>87</v>
      </c>
      <c r="B210" s="502">
        <v>10.199999999999999</v>
      </c>
      <c r="C210" s="503">
        <v>11.12</v>
      </c>
      <c r="D210" s="503">
        <v>6.36</v>
      </c>
      <c r="E210" s="503">
        <v>10.24</v>
      </c>
      <c r="F210" s="503">
        <v>14.32</v>
      </c>
      <c r="G210" s="503">
        <v>2.2599999999999998</v>
      </c>
      <c r="H210" s="503">
        <v>6.3</v>
      </c>
      <c r="I210" s="503">
        <v>6.6</v>
      </c>
      <c r="J210" s="503">
        <v>5.0599999999999996</v>
      </c>
      <c r="K210" s="503">
        <v>3.06</v>
      </c>
      <c r="L210" s="503">
        <v>0.42</v>
      </c>
      <c r="M210" s="503">
        <v>5.84</v>
      </c>
      <c r="N210" s="503">
        <v>11.28</v>
      </c>
      <c r="O210" s="503">
        <v>5.92</v>
      </c>
      <c r="P210" s="503">
        <v>5.5</v>
      </c>
      <c r="Q210" s="504">
        <v>9.8450000000000006</v>
      </c>
      <c r="R210" s="504">
        <v>11.86</v>
      </c>
      <c r="S210" s="504">
        <v>3.895</v>
      </c>
      <c r="T210" s="504">
        <v>5.7750000000000004</v>
      </c>
      <c r="U210" s="503">
        <v>0.5</v>
      </c>
      <c r="V210" s="504">
        <v>4.4749999999999996</v>
      </c>
      <c r="W210" s="503">
        <v>5.8250000000000002</v>
      </c>
      <c r="X210" s="507"/>
      <c r="Y210" s="509"/>
      <c r="Z210" s="508"/>
      <c r="AA210" s="505"/>
      <c r="AB210" s="506"/>
      <c r="AC210" s="507"/>
      <c r="AD210" s="505"/>
      <c r="AE210" s="508"/>
      <c r="AF210" s="505"/>
      <c r="AG210" s="506"/>
      <c r="AH210" s="507"/>
      <c r="AI210" s="505"/>
      <c r="AJ210" s="505"/>
      <c r="AK210" s="508"/>
      <c r="AL210" s="506"/>
      <c r="AM210" s="507"/>
      <c r="AN210" s="505"/>
      <c r="AO210" s="505"/>
      <c r="AP210" s="505"/>
      <c r="AQ210" s="505"/>
      <c r="AR210" s="505"/>
      <c r="AS210" s="505"/>
      <c r="AT210" s="505"/>
      <c r="AU210" s="505"/>
      <c r="AV210" s="505"/>
      <c r="AW210" s="505"/>
      <c r="AX210" s="505"/>
      <c r="AY210" s="506"/>
    </row>
    <row r="211" spans="1:51" ht="17.100000000000001" customHeight="1">
      <c r="A211" s="27" t="s">
        <v>88</v>
      </c>
      <c r="B211" s="502">
        <v>44.68</v>
      </c>
      <c r="C211" s="503">
        <v>34.32</v>
      </c>
      <c r="D211" s="503">
        <v>24.7</v>
      </c>
      <c r="E211" s="503">
        <v>40.520000000000003</v>
      </c>
      <c r="F211" s="503">
        <v>40.880000000000003</v>
      </c>
      <c r="G211" s="503">
        <v>43.36</v>
      </c>
      <c r="H211" s="503">
        <v>35.68</v>
      </c>
      <c r="I211" s="503">
        <v>40.72</v>
      </c>
      <c r="J211" s="503">
        <v>36.799999999999997</v>
      </c>
      <c r="K211" s="503">
        <v>35.28</v>
      </c>
      <c r="L211" s="503">
        <v>35.020000000000003</v>
      </c>
      <c r="M211" s="503">
        <v>37.96</v>
      </c>
      <c r="N211" s="503">
        <v>27.76</v>
      </c>
      <c r="O211" s="503">
        <v>32.24</v>
      </c>
      <c r="P211" s="503">
        <v>40.082999999999998</v>
      </c>
      <c r="Q211" s="504">
        <v>36.01</v>
      </c>
      <c r="R211" s="504">
        <v>35.909999999999997</v>
      </c>
      <c r="S211" s="504">
        <v>38.454999999999998</v>
      </c>
      <c r="T211" s="504">
        <v>35.229999999999997</v>
      </c>
      <c r="U211" s="503">
        <v>29.56</v>
      </c>
      <c r="V211" s="504">
        <v>0</v>
      </c>
      <c r="W211" s="503">
        <v>0</v>
      </c>
      <c r="X211" s="507"/>
      <c r="Y211" s="505"/>
      <c r="Z211" s="508"/>
      <c r="AA211" s="505"/>
      <c r="AB211" s="506"/>
      <c r="AC211" s="507"/>
      <c r="AD211" s="505"/>
      <c r="AE211" s="508"/>
      <c r="AF211" s="505"/>
      <c r="AG211" s="506"/>
      <c r="AH211" s="507"/>
      <c r="AI211" s="505"/>
      <c r="AJ211" s="505"/>
      <c r="AK211" s="508"/>
      <c r="AL211" s="506"/>
      <c r="AM211" s="507"/>
      <c r="AN211" s="505"/>
      <c r="AO211" s="505"/>
      <c r="AP211" s="505"/>
      <c r="AQ211" s="505"/>
      <c r="AR211" s="505"/>
      <c r="AS211" s="505"/>
      <c r="AT211" s="505"/>
      <c r="AU211" s="505"/>
      <c r="AV211" s="505"/>
      <c r="AW211" s="505"/>
      <c r="AX211" s="505"/>
      <c r="AY211" s="506"/>
    </row>
    <row r="212" spans="1:51" ht="17.100000000000001" customHeight="1">
      <c r="A212" s="27" t="s">
        <v>90</v>
      </c>
      <c r="B212" s="502">
        <v>49.772199999999998</v>
      </c>
      <c r="C212" s="503">
        <v>50.087000000000003</v>
      </c>
      <c r="D212" s="503">
        <v>49.925760000000004</v>
      </c>
      <c r="E212" s="503">
        <v>52.810160000000003</v>
      </c>
      <c r="F212" s="503">
        <v>55.044240000000002</v>
      </c>
      <c r="G212" s="503">
        <v>49.973799999999997</v>
      </c>
      <c r="H212" s="503">
        <v>53.92</v>
      </c>
      <c r="I212" s="503">
        <v>54.6</v>
      </c>
      <c r="J212" s="503">
        <v>52.44</v>
      </c>
      <c r="K212" s="503">
        <v>45.08</v>
      </c>
      <c r="L212" s="503">
        <v>55.18</v>
      </c>
      <c r="M212" s="503">
        <v>54</v>
      </c>
      <c r="N212" s="503">
        <v>51.62</v>
      </c>
      <c r="O212" s="503">
        <v>40.74</v>
      </c>
      <c r="P212" s="503">
        <v>45.68</v>
      </c>
      <c r="Q212" s="504">
        <v>47.14</v>
      </c>
      <c r="R212" s="504">
        <v>20.51</v>
      </c>
      <c r="S212" s="504">
        <v>0.17499999999999999</v>
      </c>
      <c r="T212" s="504">
        <v>0.125</v>
      </c>
      <c r="U212" s="503">
        <v>0.09</v>
      </c>
      <c r="V212" s="504">
        <v>0.17499999999999999</v>
      </c>
      <c r="W212" s="503">
        <v>7.4999999999999997E-2</v>
      </c>
      <c r="X212" s="507"/>
      <c r="Y212" s="505"/>
      <c r="Z212" s="508"/>
      <c r="AA212" s="505"/>
      <c r="AB212" s="506"/>
      <c r="AC212" s="507"/>
      <c r="AD212" s="505"/>
      <c r="AE212" s="508"/>
      <c r="AF212" s="505"/>
      <c r="AG212" s="506"/>
      <c r="AH212" s="507"/>
      <c r="AI212" s="505"/>
      <c r="AJ212" s="505"/>
      <c r="AK212" s="508"/>
      <c r="AL212" s="506"/>
      <c r="AM212" s="507"/>
      <c r="AN212" s="505"/>
      <c r="AO212" s="505"/>
      <c r="AP212" s="505"/>
      <c r="AQ212" s="505"/>
      <c r="AR212" s="505"/>
      <c r="AS212" s="505"/>
      <c r="AT212" s="505"/>
      <c r="AU212" s="505"/>
      <c r="AV212" s="505"/>
      <c r="AW212" s="505"/>
      <c r="AX212" s="505"/>
      <c r="AY212" s="506"/>
    </row>
    <row r="213" spans="1:51" ht="17.100000000000001" customHeight="1">
      <c r="A213" s="27" t="s">
        <v>84</v>
      </c>
      <c r="B213" s="502">
        <v>0.60799999999999998</v>
      </c>
      <c r="C213" s="503">
        <v>6.4000000000000001E-2</v>
      </c>
      <c r="D213" s="503">
        <v>0.432</v>
      </c>
      <c r="E213" s="503">
        <v>0</v>
      </c>
      <c r="F213" s="503">
        <v>1.3520000000000001</v>
      </c>
      <c r="G213" s="503">
        <v>0.61599999999999999</v>
      </c>
      <c r="H213" s="503">
        <v>4.8000000000000001E-2</v>
      </c>
      <c r="I213" s="503">
        <v>2.976</v>
      </c>
      <c r="J213" s="503">
        <v>7.1999999999999995E-2</v>
      </c>
      <c r="K213" s="503">
        <v>0</v>
      </c>
      <c r="L213" s="503">
        <v>2.14</v>
      </c>
      <c r="M213" s="503">
        <v>0.34</v>
      </c>
      <c r="N213" s="503">
        <v>0.7</v>
      </c>
      <c r="O213" s="503">
        <v>0.78</v>
      </c>
      <c r="P213" s="503">
        <v>1.36</v>
      </c>
      <c r="Q213" s="504">
        <v>1.0249999999999999</v>
      </c>
      <c r="R213" s="504">
        <v>0</v>
      </c>
      <c r="S213" s="504">
        <v>0.76</v>
      </c>
      <c r="T213" s="504">
        <v>0.40500000000000003</v>
      </c>
      <c r="U213" s="503">
        <v>0.46500000000000002</v>
      </c>
      <c r="V213" s="504">
        <v>1.825</v>
      </c>
      <c r="W213" s="503">
        <v>0.35499999999999998</v>
      </c>
      <c r="X213" s="507"/>
      <c r="Y213" s="505"/>
      <c r="Z213" s="508"/>
      <c r="AA213" s="505"/>
      <c r="AB213" s="506"/>
      <c r="AC213" s="507"/>
      <c r="AD213" s="505"/>
      <c r="AE213" s="508"/>
      <c r="AF213" s="505"/>
      <c r="AG213" s="506"/>
      <c r="AH213" s="507"/>
      <c r="AI213" s="505"/>
      <c r="AJ213" s="505"/>
      <c r="AK213" s="508"/>
      <c r="AL213" s="506"/>
      <c r="AM213" s="507"/>
      <c r="AN213" s="505"/>
      <c r="AO213" s="505"/>
      <c r="AP213" s="505"/>
      <c r="AQ213" s="505"/>
      <c r="AR213" s="505"/>
      <c r="AS213" s="505"/>
      <c r="AT213" s="505"/>
      <c r="AU213" s="505"/>
      <c r="AV213" s="505"/>
      <c r="AW213" s="505"/>
      <c r="AX213" s="505"/>
      <c r="AY213" s="506"/>
    </row>
    <row r="214" spans="1:51" ht="17.100000000000001" customHeight="1">
      <c r="A214" s="27" t="s">
        <v>94</v>
      </c>
      <c r="B214" s="502">
        <v>0.04</v>
      </c>
      <c r="C214" s="503">
        <v>0.02</v>
      </c>
      <c r="D214" s="503">
        <v>0.02</v>
      </c>
      <c r="E214" s="503">
        <v>1.18</v>
      </c>
      <c r="F214" s="503">
        <v>1.18</v>
      </c>
      <c r="G214" s="503">
        <v>1.2</v>
      </c>
      <c r="H214" s="503">
        <v>1.18</v>
      </c>
      <c r="I214" s="503">
        <v>1.18</v>
      </c>
      <c r="J214" s="503">
        <v>1.1599999999999999</v>
      </c>
      <c r="K214" s="503">
        <v>0.03</v>
      </c>
      <c r="L214" s="503">
        <v>0.03</v>
      </c>
      <c r="M214" s="503">
        <v>0.03</v>
      </c>
      <c r="N214" s="503">
        <v>1.18</v>
      </c>
      <c r="O214" s="503">
        <v>0.03</v>
      </c>
      <c r="P214" s="503">
        <v>0.03</v>
      </c>
      <c r="Q214" s="504">
        <v>1.1599999999999999</v>
      </c>
      <c r="R214" s="504">
        <v>1.135</v>
      </c>
      <c r="S214" s="504">
        <v>1.1000000000000001</v>
      </c>
      <c r="T214" s="504">
        <v>0.03</v>
      </c>
      <c r="U214" s="503">
        <v>0.03</v>
      </c>
      <c r="V214" s="504">
        <v>1.0900000000000001</v>
      </c>
      <c r="W214" s="503">
        <v>1.07</v>
      </c>
      <c r="X214" s="507"/>
      <c r="Y214" s="505"/>
      <c r="Z214" s="508"/>
      <c r="AA214" s="505"/>
      <c r="AB214" s="506"/>
      <c r="AC214" s="507"/>
      <c r="AD214" s="505"/>
      <c r="AE214" s="508"/>
      <c r="AF214" s="505"/>
      <c r="AG214" s="506"/>
      <c r="AH214" s="507"/>
      <c r="AI214" s="505"/>
      <c r="AJ214" s="505"/>
      <c r="AK214" s="508"/>
      <c r="AL214" s="506"/>
      <c r="AM214" s="507"/>
      <c r="AN214" s="505"/>
      <c r="AO214" s="505"/>
      <c r="AP214" s="505"/>
      <c r="AQ214" s="505"/>
      <c r="AR214" s="505"/>
      <c r="AS214" s="505"/>
      <c r="AT214" s="505"/>
      <c r="AU214" s="505"/>
      <c r="AV214" s="505"/>
      <c r="AW214" s="505"/>
      <c r="AX214" s="505"/>
      <c r="AY214" s="506"/>
    </row>
    <row r="215" spans="1:51" ht="17.100000000000001" customHeight="1">
      <c r="A215" s="27" t="s">
        <v>91</v>
      </c>
      <c r="B215" s="502">
        <v>0.70799999999999996</v>
      </c>
      <c r="C215" s="503">
        <v>1</v>
      </c>
      <c r="D215" s="503">
        <v>0.48</v>
      </c>
      <c r="E215" s="503">
        <v>1.64</v>
      </c>
      <c r="F215" s="503">
        <v>1.24</v>
      </c>
      <c r="G215" s="503">
        <v>0</v>
      </c>
      <c r="H215" s="503">
        <v>0</v>
      </c>
      <c r="I215" s="503">
        <v>0</v>
      </c>
      <c r="J215" s="503">
        <v>0</v>
      </c>
      <c r="K215" s="503">
        <v>0</v>
      </c>
      <c r="L215" s="503">
        <v>0</v>
      </c>
      <c r="M215" s="503">
        <v>0</v>
      </c>
      <c r="N215" s="503">
        <v>0</v>
      </c>
      <c r="O215" s="503">
        <v>0</v>
      </c>
      <c r="P215" s="503">
        <v>0</v>
      </c>
      <c r="Q215" s="504">
        <v>0</v>
      </c>
      <c r="R215" s="503">
        <v>0</v>
      </c>
      <c r="S215" s="504">
        <v>0</v>
      </c>
      <c r="T215" s="504">
        <v>0</v>
      </c>
      <c r="U215" s="503"/>
      <c r="V215" s="504"/>
      <c r="W215" s="503"/>
      <c r="X215" s="507"/>
      <c r="Y215" s="505"/>
      <c r="Z215" s="508"/>
      <c r="AA215" s="505"/>
      <c r="AB215" s="506"/>
      <c r="AC215" s="507"/>
      <c r="AD215" s="505"/>
      <c r="AE215" s="508"/>
      <c r="AF215" s="505"/>
      <c r="AG215" s="506"/>
      <c r="AH215" s="507"/>
      <c r="AI215" s="505"/>
      <c r="AJ215" s="505"/>
      <c r="AK215" s="508"/>
      <c r="AL215" s="506"/>
      <c r="AM215" s="507"/>
      <c r="AN215" s="505"/>
      <c r="AO215" s="505"/>
      <c r="AP215" s="505"/>
      <c r="AQ215" s="505"/>
      <c r="AR215" s="505"/>
      <c r="AS215" s="505"/>
      <c r="AT215" s="505"/>
      <c r="AU215" s="505"/>
      <c r="AV215" s="505"/>
      <c r="AW215" s="505"/>
      <c r="AX215" s="505"/>
      <c r="AY215" s="506"/>
    </row>
    <row r="216" spans="1:51" ht="16.5" customHeight="1">
      <c r="A216" s="27" t="s">
        <v>92</v>
      </c>
      <c r="B216" s="502">
        <v>0.16</v>
      </c>
      <c r="C216" s="503">
        <v>0.04</v>
      </c>
      <c r="D216" s="503">
        <v>0.04</v>
      </c>
      <c r="E216" s="503">
        <v>0.28000000000000003</v>
      </c>
      <c r="F216" s="503">
        <v>0.16</v>
      </c>
      <c r="G216" s="503">
        <v>0</v>
      </c>
      <c r="H216" s="503">
        <v>0</v>
      </c>
      <c r="I216" s="503">
        <v>0</v>
      </c>
      <c r="J216" s="503">
        <v>0</v>
      </c>
      <c r="K216" s="503">
        <v>0</v>
      </c>
      <c r="L216" s="503">
        <v>0</v>
      </c>
      <c r="M216" s="503">
        <v>0</v>
      </c>
      <c r="N216" s="503">
        <v>0</v>
      </c>
      <c r="O216" s="503">
        <v>0</v>
      </c>
      <c r="P216" s="503">
        <v>0</v>
      </c>
      <c r="Q216" s="504">
        <v>0</v>
      </c>
      <c r="R216" s="503">
        <v>0</v>
      </c>
      <c r="S216" s="504">
        <v>0</v>
      </c>
      <c r="T216" s="504">
        <v>0</v>
      </c>
      <c r="U216" s="503"/>
      <c r="V216" s="504"/>
      <c r="W216" s="503"/>
      <c r="X216" s="507"/>
      <c r="Y216" s="505"/>
      <c r="Z216" s="508"/>
      <c r="AA216" s="505"/>
      <c r="AB216" s="506"/>
      <c r="AC216" s="507"/>
      <c r="AD216" s="505"/>
      <c r="AE216" s="508"/>
      <c r="AF216" s="505"/>
      <c r="AG216" s="506"/>
      <c r="AH216" s="507"/>
      <c r="AI216" s="505"/>
      <c r="AJ216" s="505"/>
      <c r="AK216" s="508"/>
      <c r="AL216" s="506"/>
      <c r="AM216" s="507"/>
      <c r="AN216" s="505"/>
      <c r="AO216" s="505"/>
      <c r="AP216" s="505"/>
      <c r="AQ216" s="505"/>
      <c r="AR216" s="505"/>
      <c r="AS216" s="505"/>
      <c r="AT216" s="505"/>
      <c r="AU216" s="505"/>
      <c r="AV216" s="505"/>
      <c r="AW216" s="505"/>
      <c r="AX216" s="505"/>
      <c r="AY216" s="506"/>
    </row>
    <row r="217" spans="1:51" ht="17.100000000000001" customHeight="1">
      <c r="A217" s="27" t="s">
        <v>93</v>
      </c>
      <c r="B217" s="502">
        <v>0</v>
      </c>
      <c r="C217" s="503">
        <v>0</v>
      </c>
      <c r="D217" s="503">
        <v>0</v>
      </c>
      <c r="E217" s="503">
        <v>0</v>
      </c>
      <c r="F217" s="503">
        <v>0</v>
      </c>
      <c r="G217" s="503">
        <v>0</v>
      </c>
      <c r="H217" s="503">
        <v>0</v>
      </c>
      <c r="I217" s="503">
        <v>0</v>
      </c>
      <c r="J217" s="503">
        <v>0</v>
      </c>
      <c r="K217" s="503">
        <v>0</v>
      </c>
      <c r="L217" s="503">
        <v>0</v>
      </c>
      <c r="M217" s="503">
        <v>0</v>
      </c>
      <c r="N217" s="503">
        <v>0</v>
      </c>
      <c r="O217" s="503">
        <v>0</v>
      </c>
      <c r="P217" s="503">
        <v>0</v>
      </c>
      <c r="Q217" s="504">
        <v>0</v>
      </c>
      <c r="R217" s="503">
        <v>0</v>
      </c>
      <c r="S217" s="504">
        <v>0</v>
      </c>
      <c r="T217" s="504">
        <v>0</v>
      </c>
      <c r="U217" s="503"/>
      <c r="V217" s="504"/>
      <c r="W217" s="503"/>
      <c r="X217" s="507"/>
      <c r="Y217" s="505"/>
      <c r="Z217" s="508"/>
      <c r="AA217" s="505"/>
      <c r="AB217" s="506"/>
      <c r="AC217" s="507"/>
      <c r="AD217" s="505"/>
      <c r="AE217" s="508"/>
      <c r="AF217" s="505"/>
      <c r="AG217" s="506"/>
      <c r="AH217" s="507"/>
      <c r="AI217" s="505"/>
      <c r="AJ217" s="505"/>
      <c r="AK217" s="508"/>
      <c r="AL217" s="506"/>
      <c r="AM217" s="507"/>
      <c r="AN217" s="505"/>
      <c r="AO217" s="505"/>
      <c r="AP217" s="505"/>
      <c r="AQ217" s="505"/>
      <c r="AR217" s="505"/>
      <c r="AS217" s="505"/>
      <c r="AT217" s="505"/>
      <c r="AU217" s="505"/>
      <c r="AV217" s="505"/>
      <c r="AW217" s="505"/>
      <c r="AX217" s="505"/>
      <c r="AY217" s="506"/>
    </row>
    <row r="218" spans="1:51" ht="17.100000000000001" customHeight="1">
      <c r="A218" s="27" t="s">
        <v>76</v>
      </c>
      <c r="B218" s="502">
        <v>38.97</v>
      </c>
      <c r="C218" s="503">
        <v>67.760000000000005</v>
      </c>
      <c r="D218" s="503">
        <v>69.25</v>
      </c>
      <c r="E218" s="503">
        <v>67.73</v>
      </c>
      <c r="F218" s="503">
        <v>62.99</v>
      </c>
      <c r="G218" s="503">
        <v>51.41</v>
      </c>
      <c r="H218" s="503">
        <v>64.48</v>
      </c>
      <c r="I218" s="503">
        <v>92.87</v>
      </c>
      <c r="J218" s="503">
        <v>164.6</v>
      </c>
      <c r="K218" s="503">
        <v>39.04</v>
      </c>
      <c r="L218" s="503">
        <v>41.8</v>
      </c>
      <c r="M218" s="503">
        <v>26.3</v>
      </c>
      <c r="N218" s="503">
        <v>51.8</v>
      </c>
      <c r="O218" s="503">
        <v>29.5</v>
      </c>
      <c r="P218" s="503">
        <v>78</v>
      </c>
      <c r="Q218" s="504">
        <v>49.150000000000006</v>
      </c>
      <c r="R218" s="504">
        <v>37</v>
      </c>
      <c r="S218" s="504">
        <v>90.539999999999992</v>
      </c>
      <c r="T218" s="504">
        <v>52.45</v>
      </c>
      <c r="U218" s="503">
        <v>2.6</v>
      </c>
      <c r="V218" s="504">
        <v>82.399999999999991</v>
      </c>
      <c r="W218" s="503">
        <v>84.25</v>
      </c>
      <c r="X218" s="507"/>
      <c r="Y218" s="505"/>
      <c r="Z218" s="508"/>
      <c r="AA218" s="505"/>
      <c r="AB218" s="506"/>
      <c r="AC218" s="507"/>
      <c r="AD218" s="505"/>
      <c r="AE218" s="508"/>
      <c r="AF218" s="505"/>
      <c r="AG218" s="506"/>
      <c r="AH218" s="507"/>
      <c r="AI218" s="505"/>
      <c r="AJ218" s="505"/>
      <c r="AK218" s="508"/>
      <c r="AL218" s="506"/>
      <c r="AM218" s="507"/>
      <c r="AN218" s="505"/>
      <c r="AO218" s="505"/>
      <c r="AP218" s="505"/>
      <c r="AQ218" s="505"/>
      <c r="AR218" s="505"/>
      <c r="AS218" s="505"/>
      <c r="AT218" s="505"/>
      <c r="AU218" s="505"/>
      <c r="AV218" s="505"/>
      <c r="AW218" s="505"/>
      <c r="AX218" s="505"/>
      <c r="AY218" s="506"/>
    </row>
    <row r="219" spans="1:51" ht="17.100000000000001" customHeight="1">
      <c r="A219" s="220" t="s">
        <v>96</v>
      </c>
      <c r="B219" s="502">
        <v>20.059999999999999</v>
      </c>
      <c r="C219" s="503">
        <v>50.92</v>
      </c>
      <c r="D219" s="503">
        <v>55.16</v>
      </c>
      <c r="E219" s="503">
        <v>135.4</v>
      </c>
      <c r="F219" s="503">
        <v>107.6</v>
      </c>
      <c r="G219" s="503">
        <v>140.76</v>
      </c>
      <c r="H219" s="503">
        <v>131.28</v>
      </c>
      <c r="I219" s="503">
        <v>151.08000000000001</v>
      </c>
      <c r="J219" s="503">
        <v>15.03</v>
      </c>
      <c r="K219" s="503">
        <v>177.72</v>
      </c>
      <c r="L219" s="503">
        <v>112.68</v>
      </c>
      <c r="M219" s="503">
        <v>126.96</v>
      </c>
      <c r="N219" s="503">
        <v>27.013999999999999</v>
      </c>
      <c r="O219" s="503">
        <v>139.46</v>
      </c>
      <c r="P219" s="503">
        <v>69.56</v>
      </c>
      <c r="Q219" s="504">
        <v>132.06199999999998</v>
      </c>
      <c r="R219" s="504">
        <v>79.695999999999998</v>
      </c>
      <c r="S219" s="504">
        <v>39.495999999999995</v>
      </c>
      <c r="T219" s="504">
        <v>130.52100000000002</v>
      </c>
      <c r="U219" s="503">
        <v>238.58500000000001</v>
      </c>
      <c r="V219" s="504">
        <v>250.958</v>
      </c>
      <c r="W219" s="503">
        <v>250.238</v>
      </c>
      <c r="X219" s="512"/>
      <c r="Y219" s="510"/>
      <c r="Z219" s="513"/>
      <c r="AA219" s="510"/>
      <c r="AB219" s="511"/>
      <c r="AC219" s="512"/>
      <c r="AD219" s="510"/>
      <c r="AE219" s="513"/>
      <c r="AF219" s="510"/>
      <c r="AG219" s="511"/>
      <c r="AH219" s="512"/>
      <c r="AI219" s="510"/>
      <c r="AJ219" s="510"/>
      <c r="AK219" s="513"/>
      <c r="AL219" s="511"/>
      <c r="AM219" s="512"/>
      <c r="AN219" s="510"/>
      <c r="AO219" s="510"/>
      <c r="AP219" s="510"/>
      <c r="AQ219" s="510"/>
      <c r="AR219" s="510"/>
      <c r="AS219" s="510"/>
      <c r="AT219" s="510"/>
      <c r="AU219" s="510"/>
      <c r="AV219" s="510"/>
      <c r="AW219" s="510"/>
      <c r="AX219" s="510"/>
      <c r="AY219" s="511"/>
    </row>
    <row r="220" spans="1:51" ht="17.100000000000001" customHeight="1" thickBot="1">
      <c r="A220" s="731" t="s">
        <v>345</v>
      </c>
      <c r="B220" s="514"/>
      <c r="C220" s="515"/>
      <c r="D220" s="515"/>
      <c r="E220" s="515"/>
      <c r="F220" s="515"/>
      <c r="G220" s="515"/>
      <c r="H220" s="515"/>
      <c r="I220" s="515"/>
      <c r="J220" s="515"/>
      <c r="K220" s="515"/>
      <c r="L220" s="515"/>
      <c r="M220" s="515"/>
      <c r="N220" s="515"/>
      <c r="O220" s="515"/>
      <c r="P220" s="515"/>
      <c r="Q220" s="516"/>
      <c r="R220" s="516"/>
      <c r="S220" s="516"/>
      <c r="T220" s="516"/>
      <c r="U220" s="515"/>
      <c r="V220" s="516"/>
      <c r="W220" s="515"/>
      <c r="X220" s="519"/>
      <c r="Y220" s="517"/>
      <c r="Z220" s="520"/>
      <c r="AA220" s="517"/>
      <c r="AB220" s="518"/>
      <c r="AC220" s="519"/>
      <c r="AD220" s="517"/>
      <c r="AE220" s="520"/>
      <c r="AF220" s="517"/>
      <c r="AG220" s="518"/>
      <c r="AH220" s="519"/>
      <c r="AI220" s="517"/>
      <c r="AJ220" s="517"/>
      <c r="AK220" s="520"/>
      <c r="AL220" s="518"/>
      <c r="AM220" s="519"/>
      <c r="AN220" s="517"/>
      <c r="AO220" s="517"/>
      <c r="AP220" s="517"/>
      <c r="AQ220" s="517"/>
      <c r="AR220" s="517"/>
      <c r="AS220" s="517"/>
      <c r="AT220" s="517"/>
      <c r="AU220" s="517"/>
      <c r="AV220" s="517"/>
      <c r="AW220" s="517"/>
      <c r="AX220" s="517"/>
      <c r="AY220" s="518"/>
    </row>
    <row r="221" spans="1:51" ht="18.75" thickTop="1">
      <c r="A221" s="139" t="s">
        <v>3</v>
      </c>
      <c r="B221" s="688">
        <f>SUM(B205:B220)</f>
        <v>307.25819999999999</v>
      </c>
      <c r="C221" s="689">
        <f t="shared" ref="C221:T221" si="691">SUM(C205:C220)</f>
        <v>359.69100000000003</v>
      </c>
      <c r="D221" s="689">
        <f t="shared" si="691"/>
        <v>335.62775999999997</v>
      </c>
      <c r="E221" s="690">
        <f t="shared" si="691"/>
        <v>444.68016</v>
      </c>
      <c r="F221" s="689">
        <f t="shared" si="691"/>
        <v>398.44623999999999</v>
      </c>
      <c r="G221" s="690">
        <f t="shared" si="691"/>
        <v>436.23979999999995</v>
      </c>
      <c r="H221" s="689">
        <f t="shared" si="691"/>
        <v>442.94800000000009</v>
      </c>
      <c r="I221" s="690">
        <f t="shared" si="691"/>
        <v>504.14600000000007</v>
      </c>
      <c r="J221" s="689">
        <f t="shared" si="691"/>
        <v>398.72199999999998</v>
      </c>
      <c r="K221" s="691">
        <f t="shared" si="691"/>
        <v>435.09000000000003</v>
      </c>
      <c r="L221" s="690">
        <f t="shared" si="691"/>
        <v>360.95</v>
      </c>
      <c r="M221" s="690">
        <f t="shared" si="691"/>
        <v>407.27</v>
      </c>
      <c r="N221" s="689">
        <f t="shared" si="691"/>
        <v>322.11399999999998</v>
      </c>
      <c r="O221" s="692">
        <f t="shared" si="691"/>
        <v>387.33000000000004</v>
      </c>
      <c r="P221" s="692">
        <f t="shared" si="691"/>
        <v>397.99299999999999</v>
      </c>
      <c r="Q221" s="690">
        <f t="shared" si="691"/>
        <v>414.86700000000008</v>
      </c>
      <c r="R221" s="690">
        <f t="shared" si="691"/>
        <v>320.84099999999995</v>
      </c>
      <c r="S221" s="690">
        <f t="shared" si="691"/>
        <v>310.94099999999997</v>
      </c>
      <c r="T221" s="690">
        <f t="shared" si="691"/>
        <v>362.101</v>
      </c>
      <c r="U221" s="689">
        <f t="shared" ref="U221" si="692">SUM(U205:U220)</f>
        <v>343.10500000000002</v>
      </c>
      <c r="V221" s="690">
        <f t="shared" ref="V221:W221" si="693">SUM(V205:V220)</f>
        <v>456.88300000000004</v>
      </c>
      <c r="W221" s="689">
        <f t="shared" si="693"/>
        <v>488.39053200000001</v>
      </c>
      <c r="X221" s="142">
        <v>0</v>
      </c>
      <c r="Y221" s="140">
        <v>0</v>
      </c>
      <c r="Z221" s="140">
        <v>0</v>
      </c>
      <c r="AA221" s="140">
        <v>0</v>
      </c>
      <c r="AB221" s="141">
        <v>0</v>
      </c>
      <c r="AC221" s="142">
        <v>0</v>
      </c>
      <c r="AD221" s="140">
        <v>0</v>
      </c>
      <c r="AE221" s="140">
        <v>0</v>
      </c>
      <c r="AF221" s="143">
        <v>0</v>
      </c>
      <c r="AG221" s="144">
        <v>0</v>
      </c>
      <c r="AH221" s="409">
        <v>0</v>
      </c>
      <c r="AI221" s="143">
        <v>0</v>
      </c>
      <c r="AJ221" s="143">
        <v>0</v>
      </c>
      <c r="AK221" s="143">
        <v>0</v>
      </c>
      <c r="AL221" s="144">
        <v>0</v>
      </c>
      <c r="AM221" s="409">
        <v>0</v>
      </c>
      <c r="AN221" s="143">
        <v>0</v>
      </c>
      <c r="AO221" s="143">
        <v>0</v>
      </c>
      <c r="AP221" s="143">
        <v>0</v>
      </c>
      <c r="AQ221" s="143">
        <v>0</v>
      </c>
      <c r="AR221" s="143">
        <v>0</v>
      </c>
      <c r="AS221" s="143">
        <v>0</v>
      </c>
      <c r="AT221" s="143">
        <v>0</v>
      </c>
      <c r="AU221" s="143">
        <v>0</v>
      </c>
      <c r="AV221" s="143">
        <v>0</v>
      </c>
      <c r="AW221" s="143">
        <v>0</v>
      </c>
      <c r="AX221" s="143">
        <v>0</v>
      </c>
      <c r="AY221" s="144">
        <v>0</v>
      </c>
    </row>
    <row r="222" spans="1:51">
      <c r="A222" s="145" t="s">
        <v>4</v>
      </c>
      <c r="B222" s="146"/>
      <c r="C222" s="147">
        <f t="shared" ref="C222:W222" si="694">IF(C221*B221=0,0,(C221-B221)/B221)</f>
        <v>0.17064735782478724</v>
      </c>
      <c r="D222" s="147">
        <f t="shared" si="694"/>
        <v>-6.689975562357707E-2</v>
      </c>
      <c r="E222" s="148">
        <f t="shared" si="694"/>
        <v>0.32492067998189433</v>
      </c>
      <c r="F222" s="147">
        <f t="shared" si="694"/>
        <v>-0.10397117784611756</v>
      </c>
      <c r="G222" s="148">
        <f t="shared" si="694"/>
        <v>9.4852344446768919E-2</v>
      </c>
      <c r="H222" s="66">
        <f t="shared" si="694"/>
        <v>1.5377322289255011E-2</v>
      </c>
      <c r="I222" s="148">
        <f>IF(I221*H221=0,0,(I221-H221)/H221)</f>
        <v>0.13816068703324086</v>
      </c>
      <c r="J222" s="123">
        <f t="shared" si="694"/>
        <v>-0.2091140264923258</v>
      </c>
      <c r="K222" s="125">
        <f t="shared" si="694"/>
        <v>9.1211420488460773E-2</v>
      </c>
      <c r="L222" s="126">
        <f t="shared" si="694"/>
        <v>-0.17040152612103251</v>
      </c>
      <c r="M222" s="126">
        <f t="shared" si="694"/>
        <v>0.1283280232719213</v>
      </c>
      <c r="N222" s="123">
        <f t="shared" si="694"/>
        <v>-0.20908979301200681</v>
      </c>
      <c r="O222" s="190">
        <f t="shared" si="694"/>
        <v>0.2024624822267895</v>
      </c>
      <c r="P222" s="190">
        <f t="shared" si="694"/>
        <v>2.7529496811504281E-2</v>
      </c>
      <c r="Q222" s="126">
        <f t="shared" si="694"/>
        <v>4.2397730613352697E-2</v>
      </c>
      <c r="R222" s="126">
        <f t="shared" si="694"/>
        <v>-0.22664130914244832</v>
      </c>
      <c r="S222" s="126">
        <f>IF(S221*R221=0,0,(S221-R221)/R221)</f>
        <v>-3.0856405509270882E-2</v>
      </c>
      <c r="T222" s="126">
        <f t="shared" si="694"/>
        <v>0.16453282133909658</v>
      </c>
      <c r="U222" s="123">
        <f t="shared" si="694"/>
        <v>-5.2460501351832722E-2</v>
      </c>
      <c r="V222" s="126">
        <f t="shared" si="694"/>
        <v>0.33161277160053049</v>
      </c>
      <c r="W222" s="123">
        <f t="shared" si="694"/>
        <v>6.8961926795262612E-2</v>
      </c>
      <c r="X222" s="149">
        <v>0</v>
      </c>
      <c r="Y222" s="123">
        <v>0</v>
      </c>
      <c r="Z222" s="123">
        <v>0</v>
      </c>
      <c r="AA222" s="123">
        <v>0</v>
      </c>
      <c r="AB222" s="124">
        <v>0</v>
      </c>
      <c r="AC222" s="149">
        <v>0</v>
      </c>
      <c r="AD222" s="123">
        <v>0</v>
      </c>
      <c r="AE222" s="123">
        <v>0</v>
      </c>
      <c r="AF222" s="123">
        <v>0</v>
      </c>
      <c r="AG222" s="124">
        <v>0</v>
      </c>
      <c r="AH222" s="149">
        <v>0</v>
      </c>
      <c r="AI222" s="123">
        <v>0</v>
      </c>
      <c r="AJ222" s="123">
        <v>0</v>
      </c>
      <c r="AK222" s="123">
        <v>0</v>
      </c>
      <c r="AL222" s="124">
        <v>0</v>
      </c>
      <c r="AM222" s="149">
        <v>0</v>
      </c>
      <c r="AN222" s="123">
        <v>0</v>
      </c>
      <c r="AO222" s="123">
        <v>0</v>
      </c>
      <c r="AP222" s="123">
        <v>0</v>
      </c>
      <c r="AQ222" s="123">
        <v>0</v>
      </c>
      <c r="AR222" s="123">
        <v>0</v>
      </c>
      <c r="AS222" s="123">
        <v>0</v>
      </c>
      <c r="AT222" s="123">
        <v>0</v>
      </c>
      <c r="AU222" s="123">
        <v>0</v>
      </c>
      <c r="AV222" s="123">
        <v>0</v>
      </c>
      <c r="AW222" s="123">
        <v>0</v>
      </c>
      <c r="AX222" s="123">
        <v>0</v>
      </c>
      <c r="AY222" s="124">
        <v>0</v>
      </c>
    </row>
    <row r="223" spans="1:51">
      <c r="A223" s="150" t="s">
        <v>14</v>
      </c>
      <c r="B223" s="128" t="s">
        <v>33</v>
      </c>
      <c r="C223" s="130" t="s">
        <v>34</v>
      </c>
      <c r="D223" s="130" t="s">
        <v>35</v>
      </c>
      <c r="E223" s="129" t="s">
        <v>36</v>
      </c>
      <c r="F223" s="130" t="s">
        <v>18</v>
      </c>
      <c r="G223" s="129" t="s">
        <v>37</v>
      </c>
      <c r="H223" s="130" t="s">
        <v>38</v>
      </c>
      <c r="I223" s="129" t="s">
        <v>39</v>
      </c>
      <c r="J223" s="130" t="s">
        <v>16</v>
      </c>
      <c r="K223" s="151" t="s">
        <v>40</v>
      </c>
      <c r="L223" s="151" t="s">
        <v>41</v>
      </c>
      <c r="M223" s="151" t="s">
        <v>42</v>
      </c>
      <c r="N223" s="204" t="s">
        <v>43</v>
      </c>
      <c r="O223" s="132" t="s">
        <v>70</v>
      </c>
      <c r="P223" s="132" t="s">
        <v>69</v>
      </c>
      <c r="Q223" s="129" t="s">
        <v>291</v>
      </c>
      <c r="R223" s="129" t="s">
        <v>247</v>
      </c>
      <c r="S223" s="129" t="s">
        <v>36</v>
      </c>
      <c r="T223" s="821" t="s">
        <v>255</v>
      </c>
      <c r="U223" s="130" t="s">
        <v>339</v>
      </c>
      <c r="V223" s="821" t="s">
        <v>379</v>
      </c>
      <c r="W223" s="130" t="s">
        <v>511</v>
      </c>
      <c r="X223" s="128" t="s">
        <v>255</v>
      </c>
      <c r="Y223" s="130" t="s">
        <v>255</v>
      </c>
      <c r="Z223" s="130" t="s">
        <v>255</v>
      </c>
      <c r="AA223" s="130" t="s">
        <v>255</v>
      </c>
      <c r="AB223" s="152" t="s">
        <v>255</v>
      </c>
      <c r="AC223" s="128" t="s">
        <v>255</v>
      </c>
      <c r="AD223" s="130" t="s">
        <v>255</v>
      </c>
      <c r="AE223" s="130" t="s">
        <v>255</v>
      </c>
      <c r="AF223" s="130" t="s">
        <v>255</v>
      </c>
      <c r="AG223" s="152" t="s">
        <v>255</v>
      </c>
      <c r="AH223" s="128" t="s">
        <v>255</v>
      </c>
      <c r="AI223" s="130" t="s">
        <v>255</v>
      </c>
      <c r="AJ223" s="130" t="s">
        <v>255</v>
      </c>
      <c r="AK223" s="130" t="s">
        <v>255</v>
      </c>
      <c r="AL223" s="152" t="s">
        <v>255</v>
      </c>
      <c r="AM223" s="128" t="s">
        <v>255</v>
      </c>
      <c r="AN223" s="130" t="s">
        <v>255</v>
      </c>
      <c r="AO223" s="130" t="s">
        <v>255</v>
      </c>
      <c r="AP223" s="130" t="s">
        <v>255</v>
      </c>
      <c r="AQ223" s="130" t="s">
        <v>255</v>
      </c>
      <c r="AR223" s="130" t="s">
        <v>255</v>
      </c>
      <c r="AS223" s="130" t="s">
        <v>255</v>
      </c>
      <c r="AT223" s="130" t="s">
        <v>255</v>
      </c>
      <c r="AU223" s="130" t="s">
        <v>255</v>
      </c>
      <c r="AV223" s="130" t="s">
        <v>255</v>
      </c>
      <c r="AW223" s="130" t="s">
        <v>255</v>
      </c>
      <c r="AX223" s="130" t="s">
        <v>255</v>
      </c>
      <c r="AY223" s="152" t="s">
        <v>255</v>
      </c>
    </row>
    <row r="224" spans="1:51">
      <c r="A224" s="153" t="s">
        <v>24</v>
      </c>
      <c r="B224" s="134" t="s">
        <v>44</v>
      </c>
      <c r="C224" s="154" t="s">
        <v>29</v>
      </c>
      <c r="D224" s="135" t="s">
        <v>45</v>
      </c>
      <c r="E224" s="136" t="s">
        <v>28</v>
      </c>
      <c r="F224" s="154" t="s">
        <v>26</v>
      </c>
      <c r="G224" s="137" t="s">
        <v>29</v>
      </c>
      <c r="H224" s="135" t="s">
        <v>25</v>
      </c>
      <c r="I224" s="136" t="s">
        <v>26</v>
      </c>
      <c r="J224" s="135" t="s">
        <v>27</v>
      </c>
      <c r="K224" s="136" t="s">
        <v>31</v>
      </c>
      <c r="L224" s="136" t="s">
        <v>28</v>
      </c>
      <c r="M224" s="136" t="s">
        <v>29</v>
      </c>
      <c r="N224" s="135" t="s">
        <v>27</v>
      </c>
      <c r="O224" s="155" t="s">
        <v>25</v>
      </c>
      <c r="P224" s="155" t="s">
        <v>31</v>
      </c>
      <c r="Q224" s="136" t="s">
        <v>27</v>
      </c>
      <c r="R224" s="136" t="s">
        <v>26</v>
      </c>
      <c r="S224" s="136" t="s">
        <v>61</v>
      </c>
      <c r="T224" s="822" t="s">
        <v>26</v>
      </c>
      <c r="U224" s="135" t="s">
        <v>61</v>
      </c>
      <c r="V224" s="822" t="s">
        <v>378</v>
      </c>
      <c r="W224" s="135" t="s">
        <v>26</v>
      </c>
      <c r="X224" s="134" t="s">
        <v>26</v>
      </c>
      <c r="Y224" s="135" t="s">
        <v>26</v>
      </c>
      <c r="Z224" s="135" t="s">
        <v>26</v>
      </c>
      <c r="AA224" s="135" t="s">
        <v>26</v>
      </c>
      <c r="AB224" s="138" t="s">
        <v>26</v>
      </c>
      <c r="AC224" s="134" t="s">
        <v>26</v>
      </c>
      <c r="AD224" s="135" t="s">
        <v>26</v>
      </c>
      <c r="AE224" s="135" t="s">
        <v>26</v>
      </c>
      <c r="AF224" s="135" t="s">
        <v>26</v>
      </c>
      <c r="AG224" s="138" t="s">
        <v>26</v>
      </c>
      <c r="AH224" s="134" t="s">
        <v>26</v>
      </c>
      <c r="AI224" s="135" t="s">
        <v>26</v>
      </c>
      <c r="AJ224" s="135" t="s">
        <v>26</v>
      </c>
      <c r="AK224" s="135" t="s">
        <v>26</v>
      </c>
      <c r="AL224" s="138" t="s">
        <v>26</v>
      </c>
      <c r="AM224" s="134" t="s">
        <v>26</v>
      </c>
      <c r="AN224" s="135" t="s">
        <v>26</v>
      </c>
      <c r="AO224" s="135" t="s">
        <v>26</v>
      </c>
      <c r="AP224" s="135" t="s">
        <v>26</v>
      </c>
      <c r="AQ224" s="135" t="s">
        <v>26</v>
      </c>
      <c r="AR224" s="135" t="s">
        <v>26</v>
      </c>
      <c r="AS224" s="135" t="s">
        <v>26</v>
      </c>
      <c r="AT224" s="135" t="s">
        <v>26</v>
      </c>
      <c r="AU224" s="135" t="s">
        <v>26</v>
      </c>
      <c r="AV224" s="135" t="s">
        <v>26</v>
      </c>
      <c r="AW224" s="135" t="s">
        <v>26</v>
      </c>
      <c r="AX224" s="135" t="s">
        <v>26</v>
      </c>
      <c r="AY224" s="138" t="s">
        <v>26</v>
      </c>
    </row>
    <row r="225" spans="1:51">
      <c r="A225" s="156"/>
      <c r="B225" s="157"/>
      <c r="C225" s="157"/>
      <c r="D225" s="157"/>
      <c r="E225" s="157"/>
      <c r="F225" s="157"/>
      <c r="G225" s="157"/>
      <c r="H225" s="157"/>
      <c r="I225" s="157"/>
      <c r="J225" s="157"/>
      <c r="K225" s="157"/>
      <c r="L225" s="157"/>
      <c r="M225" s="157"/>
      <c r="N225" s="157"/>
      <c r="O225" s="157"/>
      <c r="P225" s="157"/>
      <c r="Q225" s="157"/>
      <c r="R225" s="157"/>
      <c r="S225" s="157"/>
      <c r="T225" s="157"/>
      <c r="U225" s="157"/>
      <c r="V225" s="157"/>
      <c r="W225" s="157"/>
      <c r="X225" s="158"/>
      <c r="AK225" s="724"/>
      <c r="AL225" s="46"/>
      <c r="AM225" s="46"/>
      <c r="AN225" s="46"/>
      <c r="AO225" s="46"/>
      <c r="AP225" s="46"/>
      <c r="AQ225" s="46"/>
      <c r="AR225" s="46"/>
      <c r="AS225" s="46"/>
      <c r="AT225" s="46"/>
      <c r="AU225" s="46"/>
      <c r="AV225" s="46"/>
      <c r="AW225" s="46"/>
      <c r="AX225" s="46"/>
      <c r="AY225" s="820">
        <f>AY199</f>
        <v>44621</v>
      </c>
    </row>
    <row r="228" spans="1:51" ht="17.100000000000001" customHeight="1">
      <c r="A228" s="194"/>
      <c r="B228" s="650" t="s">
        <v>13</v>
      </c>
      <c r="C228" s="54"/>
      <c r="D228" s="54"/>
      <c r="E228" s="54"/>
      <c r="F228" s="54"/>
      <c r="G228" s="54"/>
      <c r="H228" s="54"/>
      <c r="I228" s="53"/>
      <c r="J228" s="53"/>
      <c r="K228" s="53"/>
      <c r="L228" s="193"/>
      <c r="M228" s="51"/>
      <c r="N228" s="51"/>
      <c r="O228" s="50"/>
      <c r="P228" s="54"/>
      <c r="Q228" s="54"/>
      <c r="R228" s="54"/>
      <c r="S228" s="54"/>
      <c r="T228" s="54"/>
      <c r="U228" s="648"/>
      <c r="V228" s="54"/>
      <c r="W228" s="648"/>
      <c r="X228" s="55"/>
      <c r="Y228" s="55"/>
      <c r="Z228" s="55"/>
      <c r="AA228" s="55"/>
      <c r="AB228" s="55"/>
      <c r="AC228" s="55"/>
      <c r="AD228" s="55"/>
      <c r="AE228" s="55"/>
      <c r="AF228" s="55"/>
      <c r="AG228" s="55"/>
      <c r="AH228" s="55"/>
      <c r="AI228" s="55"/>
      <c r="AJ228" s="55"/>
      <c r="AK228" s="55"/>
      <c r="AL228" s="55"/>
      <c r="AM228" s="55"/>
      <c r="AN228" s="55"/>
      <c r="AO228" s="55"/>
      <c r="AP228" s="55"/>
      <c r="AQ228" s="55"/>
      <c r="AR228" s="55"/>
      <c r="AS228" s="55"/>
      <c r="AT228" s="55"/>
      <c r="AU228" s="55"/>
      <c r="AV228" s="55"/>
      <c r="AW228" s="55"/>
      <c r="AX228" s="55"/>
      <c r="AY228" s="55"/>
    </row>
    <row r="229" spans="1:51" ht="17.100000000000001" customHeight="1">
      <c r="A229" s="218" t="s">
        <v>46</v>
      </c>
      <c r="B229" s="650" t="s">
        <v>2</v>
      </c>
      <c r="C229" s="54"/>
      <c r="D229" s="54"/>
      <c r="E229" s="54"/>
      <c r="F229" s="54"/>
      <c r="G229" s="54"/>
      <c r="H229" s="54"/>
      <c r="I229" s="483"/>
      <c r="J229" s="173"/>
      <c r="K229" s="173"/>
      <c r="L229" s="484"/>
      <c r="M229" s="297"/>
      <c r="N229" s="297"/>
      <c r="O229" s="644"/>
      <c r="P229" s="485"/>
      <c r="Q229" s="486"/>
      <c r="R229" s="486"/>
      <c r="S229" s="486"/>
      <c r="T229" s="486"/>
      <c r="U229" s="649"/>
      <c r="V229" s="486"/>
      <c r="W229" s="649"/>
      <c r="X229" s="487"/>
      <c r="Y229" s="487"/>
      <c r="Z229" s="487"/>
      <c r="AA229" s="487"/>
      <c r="AB229" s="487"/>
      <c r="AC229" s="487"/>
      <c r="AD229" s="487"/>
      <c r="AE229" s="487"/>
      <c r="AF229" s="487"/>
      <c r="AG229" s="487"/>
      <c r="AH229" s="487"/>
      <c r="AI229" s="487"/>
      <c r="AJ229" s="487"/>
      <c r="AK229" s="487"/>
      <c r="AL229" s="487"/>
      <c r="AM229" s="487"/>
      <c r="AN229" s="487"/>
      <c r="AO229" s="487"/>
      <c r="AP229" s="487"/>
      <c r="AQ229" s="487"/>
      <c r="AR229" s="487"/>
      <c r="AS229" s="487"/>
      <c r="AT229" s="487"/>
      <c r="AU229" s="487"/>
      <c r="AV229" s="487"/>
      <c r="AW229" s="487"/>
      <c r="AX229" s="487"/>
      <c r="AY229" s="487"/>
    </row>
    <row r="230" spans="1:51" ht="17.100000000000001" customHeight="1">
      <c r="A230" s="656"/>
      <c r="B230" s="394">
        <v>2001</v>
      </c>
      <c r="C230" s="395">
        <v>2002</v>
      </c>
      <c r="D230" s="395">
        <v>2003</v>
      </c>
      <c r="E230" s="395">
        <v>2004</v>
      </c>
      <c r="F230" s="395">
        <v>2005</v>
      </c>
      <c r="G230" s="645">
        <v>2006</v>
      </c>
      <c r="H230" s="395">
        <v>2007</v>
      </c>
      <c r="I230" s="657">
        <v>2008</v>
      </c>
      <c r="J230" s="657">
        <v>2009</v>
      </c>
      <c r="K230" s="657">
        <v>2010</v>
      </c>
      <c r="L230" s="657">
        <v>2011</v>
      </c>
      <c r="M230" s="657">
        <v>2012</v>
      </c>
      <c r="N230" s="657">
        <v>2013</v>
      </c>
      <c r="O230" s="657">
        <v>2014</v>
      </c>
      <c r="P230" s="657">
        <v>2015</v>
      </c>
      <c r="Q230" s="645">
        <v>2016</v>
      </c>
      <c r="R230" s="645">
        <v>2017</v>
      </c>
      <c r="S230" s="645">
        <v>2018</v>
      </c>
      <c r="T230" s="645">
        <v>2019</v>
      </c>
      <c r="U230" s="395">
        <v>2020</v>
      </c>
      <c r="V230" s="645">
        <v>2021</v>
      </c>
      <c r="W230" s="395">
        <v>2022</v>
      </c>
      <c r="X230" s="659">
        <v>2023</v>
      </c>
      <c r="Y230" s="660">
        <v>2024</v>
      </c>
      <c r="Z230" s="660">
        <v>2025</v>
      </c>
      <c r="AA230" s="660">
        <v>2026</v>
      </c>
      <c r="AB230" s="658">
        <v>2027</v>
      </c>
      <c r="AC230" s="659">
        <v>2028</v>
      </c>
      <c r="AD230" s="660">
        <v>2029</v>
      </c>
      <c r="AE230" s="660">
        <v>2030</v>
      </c>
      <c r="AF230" s="660">
        <v>2031</v>
      </c>
      <c r="AG230" s="658">
        <v>2032</v>
      </c>
      <c r="AH230" s="659">
        <v>2033</v>
      </c>
      <c r="AI230" s="660">
        <v>2034</v>
      </c>
      <c r="AJ230" s="660">
        <v>2035</v>
      </c>
      <c r="AK230" s="660">
        <v>2036</v>
      </c>
      <c r="AL230" s="658">
        <v>2037</v>
      </c>
      <c r="AM230" s="659">
        <f>AM204</f>
        <v>2038</v>
      </c>
      <c r="AN230" s="660">
        <f t="shared" ref="AN230:AY230" si="695">AN204</f>
        <v>2039</v>
      </c>
      <c r="AO230" s="660">
        <f t="shared" si="695"/>
        <v>2040</v>
      </c>
      <c r="AP230" s="660">
        <f t="shared" si="695"/>
        <v>2041</v>
      </c>
      <c r="AQ230" s="660">
        <f t="shared" si="695"/>
        <v>2042</v>
      </c>
      <c r="AR230" s="660">
        <f t="shared" si="695"/>
        <v>2043</v>
      </c>
      <c r="AS230" s="660">
        <f t="shared" si="695"/>
        <v>2044</v>
      </c>
      <c r="AT230" s="660">
        <f t="shared" si="695"/>
        <v>2045</v>
      </c>
      <c r="AU230" s="660">
        <f t="shared" si="695"/>
        <v>2046</v>
      </c>
      <c r="AV230" s="660">
        <f t="shared" si="695"/>
        <v>2047</v>
      </c>
      <c r="AW230" s="660">
        <f t="shared" si="695"/>
        <v>2048</v>
      </c>
      <c r="AX230" s="660">
        <f t="shared" si="695"/>
        <v>2049</v>
      </c>
      <c r="AY230" s="658">
        <f t="shared" si="695"/>
        <v>2050</v>
      </c>
    </row>
    <row r="231" spans="1:51">
      <c r="A231" s="651" t="s">
        <v>78</v>
      </c>
      <c r="B231" s="495">
        <v>0</v>
      </c>
      <c r="C231" s="496">
        <v>0</v>
      </c>
      <c r="D231" s="496">
        <v>0</v>
      </c>
      <c r="E231" s="496">
        <v>0</v>
      </c>
      <c r="F231" s="496">
        <v>0</v>
      </c>
      <c r="G231" s="496">
        <v>0</v>
      </c>
      <c r="H231" s="496">
        <v>0</v>
      </c>
      <c r="I231" s="496">
        <v>0</v>
      </c>
      <c r="J231" s="496">
        <v>37.6</v>
      </c>
      <c r="K231" s="496">
        <v>41.8</v>
      </c>
      <c r="L231" s="496">
        <v>39.200000000000003</v>
      </c>
      <c r="M231" s="496">
        <v>51.2</v>
      </c>
      <c r="N231" s="496">
        <v>111</v>
      </c>
      <c r="O231" s="496">
        <v>98.4</v>
      </c>
      <c r="P231" s="496">
        <v>59.79</v>
      </c>
      <c r="Q231" s="497">
        <v>73.305000000000007</v>
      </c>
      <c r="R231" s="497">
        <v>79.61</v>
      </c>
      <c r="S231" s="497">
        <v>42.5</v>
      </c>
      <c r="T231" s="497">
        <v>196.74</v>
      </c>
      <c r="U231" s="496">
        <v>199.55</v>
      </c>
      <c r="V231" s="497">
        <v>110.13</v>
      </c>
      <c r="W231" s="496">
        <v>0</v>
      </c>
      <c r="X231" s="654"/>
      <c r="Y231" s="652"/>
      <c r="Z231" s="655"/>
      <c r="AA231" s="652"/>
      <c r="AB231" s="653"/>
      <c r="AC231" s="654"/>
      <c r="AD231" s="652"/>
      <c r="AE231" s="655"/>
      <c r="AF231" s="652"/>
      <c r="AG231" s="653"/>
      <c r="AH231" s="654"/>
      <c r="AI231" s="652"/>
      <c r="AJ231" s="652"/>
      <c r="AK231" s="655"/>
      <c r="AL231" s="653"/>
      <c r="AM231" s="654"/>
      <c r="AN231" s="652"/>
      <c r="AO231" s="652"/>
      <c r="AP231" s="652"/>
      <c r="AQ231" s="652"/>
      <c r="AR231" s="652"/>
      <c r="AS231" s="652"/>
      <c r="AT231" s="652"/>
      <c r="AU231" s="652"/>
      <c r="AV231" s="652"/>
      <c r="AW231" s="652"/>
      <c r="AX231" s="652"/>
      <c r="AY231" s="653"/>
    </row>
    <row r="232" spans="1:51">
      <c r="A232" s="222" t="s">
        <v>79</v>
      </c>
      <c r="B232" s="502">
        <v>0</v>
      </c>
      <c r="C232" s="503">
        <v>0</v>
      </c>
      <c r="D232" s="503">
        <v>0</v>
      </c>
      <c r="E232" s="503">
        <v>0</v>
      </c>
      <c r="F232" s="503">
        <v>0</v>
      </c>
      <c r="G232" s="503">
        <v>150.6</v>
      </c>
      <c r="H232" s="503">
        <v>30.4</v>
      </c>
      <c r="I232" s="503">
        <v>30.2</v>
      </c>
      <c r="J232" s="503">
        <v>30.2</v>
      </c>
      <c r="K232" s="503">
        <v>30.2</v>
      </c>
      <c r="L232" s="503">
        <v>302.8</v>
      </c>
      <c r="M232" s="503">
        <v>201.2</v>
      </c>
      <c r="N232" s="503">
        <v>30.2</v>
      </c>
      <c r="O232" s="589">
        <v>302.39999999999998</v>
      </c>
      <c r="P232" s="589">
        <v>299.39999999999998</v>
      </c>
      <c r="Q232" s="504">
        <v>301.60000000000002</v>
      </c>
      <c r="R232" s="504">
        <v>200.7</v>
      </c>
      <c r="S232" s="504">
        <v>30.2</v>
      </c>
      <c r="T232" s="504">
        <v>190.8</v>
      </c>
      <c r="U232" s="503">
        <v>30.1</v>
      </c>
      <c r="V232" s="504">
        <v>299.5</v>
      </c>
      <c r="W232" s="503">
        <v>0</v>
      </c>
      <c r="X232" s="530"/>
      <c r="Y232" s="528"/>
      <c r="Z232" s="531"/>
      <c r="AA232" s="528"/>
      <c r="AB232" s="529"/>
      <c r="AC232" s="530"/>
      <c r="AD232" s="528"/>
      <c r="AE232" s="531"/>
      <c r="AF232" s="528"/>
      <c r="AG232" s="529"/>
      <c r="AH232" s="530"/>
      <c r="AI232" s="528"/>
      <c r="AJ232" s="528"/>
      <c r="AK232" s="531"/>
      <c r="AL232" s="529"/>
      <c r="AM232" s="530"/>
      <c r="AN232" s="528"/>
      <c r="AO232" s="528"/>
      <c r="AP232" s="528"/>
      <c r="AQ232" s="528"/>
      <c r="AR232" s="528"/>
      <c r="AS232" s="528"/>
      <c r="AT232" s="528"/>
      <c r="AU232" s="528"/>
      <c r="AV232" s="528"/>
      <c r="AW232" s="528"/>
      <c r="AX232" s="528"/>
      <c r="AY232" s="529"/>
    </row>
    <row r="233" spans="1:51">
      <c r="A233" s="28" t="s">
        <v>273</v>
      </c>
      <c r="B233" s="640"/>
      <c r="C233" s="641"/>
      <c r="D233" s="641"/>
      <c r="E233" s="641"/>
      <c r="F233" s="641"/>
      <c r="G233" s="641"/>
      <c r="H233" s="641"/>
      <c r="I233" s="641"/>
      <c r="J233" s="641"/>
      <c r="K233" s="641"/>
      <c r="L233" s="641"/>
      <c r="M233" s="641"/>
      <c r="N233" s="641"/>
      <c r="O233" s="589">
        <f t="shared" ref="O233:T233" si="696">O234+SUM(O240:O242)</f>
        <v>323.06</v>
      </c>
      <c r="P233" s="589">
        <f t="shared" si="696"/>
        <v>402.65999999999997</v>
      </c>
      <c r="Q233" s="504">
        <f t="shared" si="696"/>
        <v>128.755</v>
      </c>
      <c r="R233" s="504">
        <f t="shared" si="696"/>
        <v>102.95</v>
      </c>
      <c r="S233" s="504">
        <f t="shared" si="696"/>
        <v>326.95000000000005</v>
      </c>
      <c r="T233" s="504">
        <f t="shared" si="696"/>
        <v>437.93</v>
      </c>
      <c r="U233" s="503">
        <v>592.05799999999999</v>
      </c>
      <c r="V233" s="504">
        <v>378.7</v>
      </c>
      <c r="W233" s="503">
        <v>690.17</v>
      </c>
      <c r="X233" s="592"/>
      <c r="Y233" s="590"/>
      <c r="Z233" s="593"/>
      <c r="AA233" s="590"/>
      <c r="AB233" s="591"/>
      <c r="AC233" s="592"/>
      <c r="AD233" s="590"/>
      <c r="AE233" s="593"/>
      <c r="AF233" s="590"/>
      <c r="AG233" s="591"/>
      <c r="AH233" s="592"/>
      <c r="AI233" s="590"/>
      <c r="AJ233" s="590"/>
      <c r="AK233" s="593"/>
      <c r="AL233" s="591"/>
      <c r="AM233" s="592"/>
      <c r="AN233" s="590"/>
      <c r="AO233" s="590"/>
      <c r="AP233" s="590"/>
      <c r="AQ233" s="590"/>
      <c r="AR233" s="590"/>
      <c r="AS233" s="590"/>
      <c r="AT233" s="590"/>
      <c r="AU233" s="590"/>
      <c r="AV233" s="590"/>
      <c r="AW233" s="590"/>
      <c r="AX233" s="590"/>
      <c r="AY233" s="591"/>
    </row>
    <row r="234" spans="1:51">
      <c r="A234" s="28" t="s">
        <v>274</v>
      </c>
      <c r="B234" s="640"/>
      <c r="C234" s="641"/>
      <c r="D234" s="641"/>
      <c r="E234" s="641"/>
      <c r="F234" s="641"/>
      <c r="G234" s="641"/>
      <c r="H234" s="641"/>
      <c r="I234" s="641"/>
      <c r="J234" s="641"/>
      <c r="K234" s="641"/>
      <c r="L234" s="641"/>
      <c r="M234" s="641"/>
      <c r="N234" s="641"/>
      <c r="O234" s="503">
        <f>SUM(O235:O239)</f>
        <v>231.54</v>
      </c>
      <c r="P234" s="503">
        <f t="shared" ref="P234:T234" si="697">SUM(P235:P239)</f>
        <v>312.27999999999997</v>
      </c>
      <c r="Q234" s="504">
        <f t="shared" si="697"/>
        <v>99.254999999999995</v>
      </c>
      <c r="R234" s="504">
        <f t="shared" si="697"/>
        <v>80.72</v>
      </c>
      <c r="S234" s="504">
        <f t="shared" si="697"/>
        <v>287.66000000000003</v>
      </c>
      <c r="T234" s="504">
        <f t="shared" si="697"/>
        <v>413.89</v>
      </c>
      <c r="U234" s="503">
        <v>429.63</v>
      </c>
      <c r="V234" s="504">
        <v>314.15999999999997</v>
      </c>
      <c r="W234" s="503">
        <v>588.05999999999995</v>
      </c>
      <c r="X234" s="627"/>
      <c r="Y234" s="625"/>
      <c r="Z234" s="628"/>
      <c r="AA234" s="625"/>
      <c r="AB234" s="626"/>
      <c r="AC234" s="627"/>
      <c r="AD234" s="625"/>
      <c r="AE234" s="628"/>
      <c r="AF234" s="625"/>
      <c r="AG234" s="626"/>
      <c r="AH234" s="627"/>
      <c r="AI234" s="625"/>
      <c r="AJ234" s="625"/>
      <c r="AK234" s="628"/>
      <c r="AL234" s="626"/>
      <c r="AM234" s="627"/>
      <c r="AN234" s="625"/>
      <c r="AO234" s="625"/>
      <c r="AP234" s="625"/>
      <c r="AQ234" s="625"/>
      <c r="AR234" s="625"/>
      <c r="AS234" s="625"/>
      <c r="AT234" s="625"/>
      <c r="AU234" s="625"/>
      <c r="AV234" s="625"/>
      <c r="AW234" s="625"/>
      <c r="AX234" s="625"/>
      <c r="AY234" s="626"/>
    </row>
    <row r="235" spans="1:51">
      <c r="A235" s="540" t="s">
        <v>275</v>
      </c>
      <c r="B235" s="502">
        <v>0</v>
      </c>
      <c r="C235" s="503">
        <v>0</v>
      </c>
      <c r="D235" s="503">
        <v>0</v>
      </c>
      <c r="E235" s="503">
        <v>51.82</v>
      </c>
      <c r="F235" s="503">
        <v>60.4</v>
      </c>
      <c r="G235" s="503">
        <v>0</v>
      </c>
      <c r="H235" s="503">
        <v>85.82</v>
      </c>
      <c r="I235" s="503">
        <v>64.400000000000006</v>
      </c>
      <c r="J235" s="503">
        <v>95.2</v>
      </c>
      <c r="K235" s="503">
        <v>157.19999999999999</v>
      </c>
      <c r="L235" s="503">
        <v>124.4</v>
      </c>
      <c r="M235" s="503">
        <v>125.8</v>
      </c>
      <c r="N235" s="503">
        <v>161.19999999999999</v>
      </c>
      <c r="O235" s="503">
        <v>129.6</v>
      </c>
      <c r="P235" s="503">
        <v>202.6</v>
      </c>
      <c r="Q235" s="504">
        <v>57.4</v>
      </c>
      <c r="R235" s="504">
        <v>0</v>
      </c>
      <c r="S235" s="504">
        <v>209.86</v>
      </c>
      <c r="T235" s="504">
        <v>258.83</v>
      </c>
      <c r="U235" s="503">
        <v>280.70999999999998</v>
      </c>
      <c r="V235" s="504">
        <v>169.76</v>
      </c>
      <c r="W235" s="503">
        <v>253.66</v>
      </c>
      <c r="X235" s="631"/>
      <c r="Y235" s="629"/>
      <c r="Z235" s="632"/>
      <c r="AA235" s="629"/>
      <c r="AB235" s="630"/>
      <c r="AC235" s="631"/>
      <c r="AD235" s="629"/>
      <c r="AE235" s="632"/>
      <c r="AF235" s="629"/>
      <c r="AG235" s="630"/>
      <c r="AH235" s="631"/>
      <c r="AI235" s="629"/>
      <c r="AJ235" s="629"/>
      <c r="AK235" s="632"/>
      <c r="AL235" s="630"/>
      <c r="AM235" s="631"/>
      <c r="AN235" s="629"/>
      <c r="AO235" s="629"/>
      <c r="AP235" s="629"/>
      <c r="AQ235" s="629"/>
      <c r="AR235" s="629"/>
      <c r="AS235" s="629"/>
      <c r="AT235" s="629"/>
      <c r="AU235" s="629"/>
      <c r="AV235" s="629"/>
      <c r="AW235" s="629"/>
      <c r="AX235" s="629"/>
      <c r="AY235" s="630"/>
    </row>
    <row r="236" spans="1:51">
      <c r="A236" s="540" t="s">
        <v>276</v>
      </c>
      <c r="B236" s="502">
        <v>6.944</v>
      </c>
      <c r="C236" s="503">
        <v>9.76</v>
      </c>
      <c r="D236" s="503">
        <v>9.7040000000000006</v>
      </c>
      <c r="E236" s="503">
        <v>12.66</v>
      </c>
      <c r="F236" s="503">
        <v>13.82</v>
      </c>
      <c r="G236" s="503">
        <v>15.82</v>
      </c>
      <c r="H236" s="503">
        <v>20.440000000000001</v>
      </c>
      <c r="I236" s="503">
        <v>25.28</v>
      </c>
      <c r="J236" s="503">
        <v>33.880000000000003</v>
      </c>
      <c r="K236" s="503">
        <v>32.06</v>
      </c>
      <c r="L236" s="503">
        <v>30.38</v>
      </c>
      <c r="M236" s="503">
        <v>0</v>
      </c>
      <c r="N236" s="503">
        <v>0</v>
      </c>
      <c r="O236" s="503">
        <v>45.78</v>
      </c>
      <c r="P236" s="503">
        <v>50.42</v>
      </c>
      <c r="Q236" s="504">
        <v>26.38</v>
      </c>
      <c r="R236" s="504">
        <v>0</v>
      </c>
      <c r="S236" s="504">
        <v>7.16</v>
      </c>
      <c r="T236" s="504">
        <v>0</v>
      </c>
      <c r="U236" s="503">
        <v>0</v>
      </c>
      <c r="V236" s="504">
        <v>0</v>
      </c>
      <c r="W236" s="503">
        <v>91.67</v>
      </c>
      <c r="X236" s="631"/>
      <c r="Y236" s="629"/>
      <c r="Z236" s="632"/>
      <c r="AA236" s="629"/>
      <c r="AB236" s="630"/>
      <c r="AC236" s="631"/>
      <c r="AD236" s="629"/>
      <c r="AE236" s="632"/>
      <c r="AF236" s="629"/>
      <c r="AG236" s="630"/>
      <c r="AH236" s="631"/>
      <c r="AI236" s="629"/>
      <c r="AJ236" s="629"/>
      <c r="AK236" s="632"/>
      <c r="AL236" s="630"/>
      <c r="AM236" s="631"/>
      <c r="AN236" s="629"/>
      <c r="AO236" s="629"/>
      <c r="AP236" s="629"/>
      <c r="AQ236" s="629"/>
      <c r="AR236" s="629"/>
      <c r="AS236" s="629"/>
      <c r="AT236" s="629"/>
      <c r="AU236" s="629"/>
      <c r="AV236" s="629"/>
      <c r="AW236" s="629"/>
      <c r="AX236" s="629"/>
      <c r="AY236" s="630"/>
    </row>
    <row r="237" spans="1:51">
      <c r="A237" s="540" t="s">
        <v>277</v>
      </c>
      <c r="B237" s="502">
        <v>5.976</v>
      </c>
      <c r="C237" s="503">
        <v>13.391999999999999</v>
      </c>
      <c r="D237" s="503">
        <v>7.66</v>
      </c>
      <c r="E237" s="503">
        <v>15.151999999999999</v>
      </c>
      <c r="F237" s="503">
        <v>9.76</v>
      </c>
      <c r="G237" s="503">
        <v>8.5800000000000107</v>
      </c>
      <c r="H237" s="503">
        <v>14.88</v>
      </c>
      <c r="I237" s="503">
        <v>17.32</v>
      </c>
      <c r="J237" s="503">
        <v>23</v>
      </c>
      <c r="K237" s="503">
        <v>1.58</v>
      </c>
      <c r="L237" s="503">
        <v>33.76</v>
      </c>
      <c r="M237" s="503">
        <v>81.94</v>
      </c>
      <c r="N237" s="503">
        <v>156.80000000000001</v>
      </c>
      <c r="O237" s="503">
        <v>56.16</v>
      </c>
      <c r="P237" s="503">
        <v>42.06</v>
      </c>
      <c r="Q237" s="504">
        <v>15.475</v>
      </c>
      <c r="R237" s="504">
        <v>80.72</v>
      </c>
      <c r="S237" s="504">
        <v>59.77</v>
      </c>
      <c r="T237" s="504">
        <v>143.5</v>
      </c>
      <c r="U237" s="503">
        <v>148.91999999999999</v>
      </c>
      <c r="V237" s="504">
        <v>69.95</v>
      </c>
      <c r="W237" s="503">
        <v>133.66</v>
      </c>
      <c r="X237" s="631"/>
      <c r="Y237" s="629"/>
      <c r="Z237" s="632"/>
      <c r="AA237" s="629"/>
      <c r="AB237" s="630"/>
      <c r="AC237" s="631"/>
      <c r="AD237" s="629"/>
      <c r="AE237" s="632"/>
      <c r="AF237" s="629"/>
      <c r="AG237" s="630"/>
      <c r="AH237" s="631"/>
      <c r="AI237" s="629"/>
      <c r="AJ237" s="629"/>
      <c r="AK237" s="632"/>
      <c r="AL237" s="630"/>
      <c r="AM237" s="631"/>
      <c r="AN237" s="629"/>
      <c r="AO237" s="629"/>
      <c r="AP237" s="629"/>
      <c r="AQ237" s="629"/>
      <c r="AR237" s="629"/>
      <c r="AS237" s="629"/>
      <c r="AT237" s="629"/>
      <c r="AU237" s="629"/>
      <c r="AV237" s="629"/>
      <c r="AW237" s="629"/>
      <c r="AX237" s="629"/>
      <c r="AY237" s="630"/>
    </row>
    <row r="238" spans="1:51">
      <c r="A238" s="540" t="s">
        <v>278</v>
      </c>
      <c r="B238" s="502">
        <v>0</v>
      </c>
      <c r="C238" s="503">
        <v>0</v>
      </c>
      <c r="D238" s="503">
        <v>0</v>
      </c>
      <c r="E238" s="503">
        <v>0</v>
      </c>
      <c r="F238" s="503">
        <v>14.4</v>
      </c>
      <c r="G238" s="503">
        <v>0</v>
      </c>
      <c r="H238" s="503">
        <v>11.08</v>
      </c>
      <c r="I238" s="503">
        <v>12.2</v>
      </c>
      <c r="J238" s="503">
        <v>0</v>
      </c>
      <c r="K238" s="503">
        <v>21</v>
      </c>
      <c r="L238" s="503">
        <v>0</v>
      </c>
      <c r="M238" s="503">
        <v>0</v>
      </c>
      <c r="N238" s="503">
        <v>0.2</v>
      </c>
      <c r="O238" s="503">
        <v>0</v>
      </c>
      <c r="P238" s="503">
        <v>17.2</v>
      </c>
      <c r="Q238" s="504">
        <v>0</v>
      </c>
      <c r="R238" s="504">
        <v>0</v>
      </c>
      <c r="S238" s="504">
        <v>10.87</v>
      </c>
      <c r="T238" s="504">
        <v>11.56</v>
      </c>
      <c r="U238" s="503">
        <v>0</v>
      </c>
      <c r="V238" s="504">
        <v>0</v>
      </c>
      <c r="W238" s="503">
        <v>28.52</v>
      </c>
      <c r="X238" s="631"/>
      <c r="Y238" s="629"/>
      <c r="Z238" s="632"/>
      <c r="AA238" s="629"/>
      <c r="AB238" s="630"/>
      <c r="AC238" s="631"/>
      <c r="AD238" s="629"/>
      <c r="AE238" s="632"/>
      <c r="AF238" s="629"/>
      <c r="AG238" s="630"/>
      <c r="AH238" s="631"/>
      <c r="AI238" s="629"/>
      <c r="AJ238" s="629"/>
      <c r="AK238" s="632"/>
      <c r="AL238" s="630"/>
      <c r="AM238" s="631"/>
      <c r="AN238" s="629"/>
      <c r="AO238" s="629"/>
      <c r="AP238" s="629"/>
      <c r="AQ238" s="629"/>
      <c r="AR238" s="629"/>
      <c r="AS238" s="629"/>
      <c r="AT238" s="629"/>
      <c r="AU238" s="629"/>
      <c r="AV238" s="629"/>
      <c r="AW238" s="629"/>
      <c r="AX238" s="629"/>
      <c r="AY238" s="630"/>
    </row>
    <row r="239" spans="1:51">
      <c r="A239" s="540" t="s">
        <v>297</v>
      </c>
      <c r="B239" s="502">
        <v>0</v>
      </c>
      <c r="C239" s="503">
        <v>0</v>
      </c>
      <c r="D239" s="503">
        <v>0</v>
      </c>
      <c r="E239" s="503">
        <v>0</v>
      </c>
      <c r="F239" s="503">
        <v>0</v>
      </c>
      <c r="G239" s="503">
        <v>0</v>
      </c>
      <c r="H239" s="503">
        <v>0</v>
      </c>
      <c r="I239" s="503">
        <v>0</v>
      </c>
      <c r="J239" s="503">
        <v>0</v>
      </c>
      <c r="K239" s="503">
        <v>0</v>
      </c>
      <c r="L239" s="503">
        <v>0</v>
      </c>
      <c r="M239" s="503">
        <v>0</v>
      </c>
      <c r="N239" s="503">
        <v>0</v>
      </c>
      <c r="O239" s="503">
        <v>0</v>
      </c>
      <c r="P239" s="503">
        <v>0</v>
      </c>
      <c r="Q239" s="504">
        <v>0</v>
      </c>
      <c r="R239" s="504">
        <v>0</v>
      </c>
      <c r="S239" s="504">
        <v>0</v>
      </c>
      <c r="T239" s="504">
        <v>0</v>
      </c>
      <c r="U239" s="503">
        <v>71.867999999999995</v>
      </c>
      <c r="V239" s="504">
        <v>74.45</v>
      </c>
      <c r="W239" s="503">
        <v>80.55</v>
      </c>
      <c r="X239" s="627"/>
      <c r="Y239" s="625"/>
      <c r="Z239" s="628"/>
      <c r="AA239" s="625"/>
      <c r="AB239" s="626"/>
      <c r="AC239" s="627"/>
      <c r="AD239" s="625"/>
      <c r="AE239" s="628"/>
      <c r="AF239" s="625"/>
      <c r="AG239" s="626"/>
      <c r="AH239" s="627"/>
      <c r="AI239" s="625"/>
      <c r="AJ239" s="625"/>
      <c r="AK239" s="628"/>
      <c r="AL239" s="626"/>
      <c r="AM239" s="627"/>
      <c r="AN239" s="625"/>
      <c r="AO239" s="625"/>
      <c r="AP239" s="625"/>
      <c r="AQ239" s="625"/>
      <c r="AR239" s="625"/>
      <c r="AS239" s="625"/>
      <c r="AT239" s="625"/>
      <c r="AU239" s="625"/>
      <c r="AV239" s="625"/>
      <c r="AW239" s="625"/>
      <c r="AX239" s="625"/>
      <c r="AY239" s="626"/>
    </row>
    <row r="240" spans="1:51">
      <c r="A240" s="30" t="s">
        <v>279</v>
      </c>
      <c r="B240" s="502">
        <v>0</v>
      </c>
      <c r="C240" s="503">
        <v>9.57</v>
      </c>
      <c r="D240" s="503">
        <v>9.26</v>
      </c>
      <c r="E240" s="503">
        <v>18.809999999999999</v>
      </c>
      <c r="F240" s="503">
        <v>10.74</v>
      </c>
      <c r="G240" s="503">
        <v>0</v>
      </c>
      <c r="H240" s="503">
        <v>14.05</v>
      </c>
      <c r="I240" s="503">
        <v>15.64</v>
      </c>
      <c r="J240" s="503">
        <v>41.01</v>
      </c>
      <c r="K240" s="503">
        <v>39.5</v>
      </c>
      <c r="L240" s="503">
        <v>35.08</v>
      </c>
      <c r="M240" s="503">
        <v>0</v>
      </c>
      <c r="N240" s="503">
        <v>65</v>
      </c>
      <c r="O240" s="503">
        <v>83.52</v>
      </c>
      <c r="P240" s="503">
        <v>90.38</v>
      </c>
      <c r="Q240" s="504">
        <v>22.4</v>
      </c>
      <c r="R240" s="504">
        <v>22.23</v>
      </c>
      <c r="S240" s="504">
        <v>39.29</v>
      </c>
      <c r="T240" s="504">
        <v>24.04</v>
      </c>
      <c r="U240" s="503">
        <v>90.56</v>
      </c>
      <c r="V240" s="504">
        <v>64.540000000000006</v>
      </c>
      <c r="W240" s="503">
        <v>102.11</v>
      </c>
      <c r="X240" s="627"/>
      <c r="Y240" s="625"/>
      <c r="Z240" s="628"/>
      <c r="AA240" s="625"/>
      <c r="AB240" s="626"/>
      <c r="AC240" s="627"/>
      <c r="AD240" s="625"/>
      <c r="AE240" s="628"/>
      <c r="AF240" s="625"/>
      <c r="AG240" s="626"/>
      <c r="AH240" s="627"/>
      <c r="AI240" s="625"/>
      <c r="AJ240" s="625"/>
      <c r="AK240" s="628"/>
      <c r="AL240" s="626"/>
      <c r="AM240" s="627"/>
      <c r="AN240" s="625"/>
      <c r="AO240" s="625"/>
      <c r="AP240" s="625"/>
      <c r="AQ240" s="625"/>
      <c r="AR240" s="625"/>
      <c r="AS240" s="625"/>
      <c r="AT240" s="625"/>
      <c r="AU240" s="625"/>
      <c r="AV240" s="625"/>
      <c r="AW240" s="625"/>
      <c r="AX240" s="625"/>
      <c r="AY240" s="626"/>
    </row>
    <row r="241" spans="1:51">
      <c r="A241" s="29" t="s">
        <v>280</v>
      </c>
      <c r="B241" s="502">
        <v>0</v>
      </c>
      <c r="C241" s="503">
        <v>0</v>
      </c>
      <c r="D241" s="503">
        <v>0</v>
      </c>
      <c r="E241" s="503">
        <v>0</v>
      </c>
      <c r="F241" s="503">
        <v>29.24</v>
      </c>
      <c r="G241" s="503">
        <v>38.799999999999997</v>
      </c>
      <c r="H241" s="503">
        <v>37.72</v>
      </c>
      <c r="I241" s="503">
        <v>40.4</v>
      </c>
      <c r="J241" s="503">
        <v>41.84</v>
      </c>
      <c r="K241" s="503">
        <v>38.36</v>
      </c>
      <c r="L241" s="503">
        <v>6.34</v>
      </c>
      <c r="M241" s="503">
        <v>11.04</v>
      </c>
      <c r="N241" s="503">
        <v>0</v>
      </c>
      <c r="O241" s="503">
        <v>8</v>
      </c>
      <c r="P241" s="503">
        <v>0</v>
      </c>
      <c r="Q241" s="504">
        <v>7.1</v>
      </c>
      <c r="R241" s="504">
        <v>0</v>
      </c>
      <c r="S241" s="504">
        <v>0</v>
      </c>
      <c r="T241" s="504">
        <v>0</v>
      </c>
      <c r="U241" s="503">
        <v>0</v>
      </c>
      <c r="V241" s="504"/>
      <c r="W241" s="503"/>
      <c r="X241" s="627"/>
      <c r="Y241" s="625"/>
      <c r="Z241" s="628"/>
      <c r="AA241" s="625"/>
      <c r="AB241" s="626"/>
      <c r="AC241" s="627"/>
      <c r="AD241" s="625"/>
      <c r="AE241" s="628"/>
      <c r="AF241" s="625"/>
      <c r="AG241" s="626"/>
      <c r="AH241" s="627"/>
      <c r="AI241" s="625"/>
      <c r="AJ241" s="625"/>
      <c r="AK241" s="628"/>
      <c r="AL241" s="626"/>
      <c r="AM241" s="627"/>
      <c r="AN241" s="625"/>
      <c r="AO241" s="625"/>
      <c r="AP241" s="625"/>
      <c r="AQ241" s="625"/>
      <c r="AR241" s="625"/>
      <c r="AS241" s="625"/>
      <c r="AT241" s="625"/>
      <c r="AU241" s="625"/>
      <c r="AV241" s="625"/>
      <c r="AW241" s="625"/>
      <c r="AX241" s="625"/>
      <c r="AY241" s="626"/>
    </row>
    <row r="242" spans="1:51">
      <c r="A242" s="29" t="s">
        <v>281</v>
      </c>
      <c r="B242" s="502">
        <v>0</v>
      </c>
      <c r="C242" s="503">
        <v>0</v>
      </c>
      <c r="D242" s="503">
        <v>0</v>
      </c>
      <c r="E242" s="503">
        <v>0</v>
      </c>
      <c r="F242" s="503">
        <v>0</v>
      </c>
      <c r="G242" s="503">
        <v>0</v>
      </c>
      <c r="H242" s="503">
        <v>0.24</v>
      </c>
      <c r="I242" s="503">
        <v>4.6399999999999997</v>
      </c>
      <c r="J242" s="503">
        <v>4.88</v>
      </c>
      <c r="K242" s="503">
        <v>0</v>
      </c>
      <c r="L242" s="503">
        <v>10.84</v>
      </c>
      <c r="M242" s="503">
        <v>14.38</v>
      </c>
      <c r="N242" s="503">
        <v>0</v>
      </c>
      <c r="O242" s="503">
        <v>0</v>
      </c>
      <c r="P242" s="503">
        <v>0</v>
      </c>
      <c r="Q242" s="504">
        <v>0</v>
      </c>
      <c r="R242" s="504">
        <v>0</v>
      </c>
      <c r="S242" s="504">
        <v>0</v>
      </c>
      <c r="T242" s="504">
        <v>0</v>
      </c>
      <c r="U242" s="503">
        <v>0</v>
      </c>
      <c r="V242" s="504"/>
      <c r="W242" s="503"/>
      <c r="X242" s="627"/>
      <c r="Y242" s="625"/>
      <c r="Z242" s="628"/>
      <c r="AA242" s="625"/>
      <c r="AB242" s="626"/>
      <c r="AC242" s="627"/>
      <c r="AD242" s="625"/>
      <c r="AE242" s="628"/>
      <c r="AF242" s="625"/>
      <c r="AG242" s="626"/>
      <c r="AH242" s="627"/>
      <c r="AI242" s="625"/>
      <c r="AJ242" s="625"/>
      <c r="AK242" s="628"/>
      <c r="AL242" s="626"/>
      <c r="AM242" s="627"/>
      <c r="AN242" s="625"/>
      <c r="AO242" s="625"/>
      <c r="AP242" s="625"/>
      <c r="AQ242" s="625"/>
      <c r="AR242" s="625"/>
      <c r="AS242" s="625"/>
      <c r="AT242" s="625"/>
      <c r="AU242" s="625"/>
      <c r="AV242" s="625"/>
      <c r="AW242" s="625"/>
      <c r="AX242" s="625"/>
      <c r="AY242" s="626"/>
    </row>
    <row r="243" spans="1:51">
      <c r="A243" s="29" t="s">
        <v>282</v>
      </c>
      <c r="B243" s="502"/>
      <c r="C243" s="503"/>
      <c r="D243" s="503"/>
      <c r="E243" s="503"/>
      <c r="F243" s="503"/>
      <c r="G243" s="503"/>
      <c r="H243" s="503"/>
      <c r="I243" s="503"/>
      <c r="J243" s="503"/>
      <c r="K243" s="503"/>
      <c r="L243" s="503"/>
      <c r="M243" s="503"/>
      <c r="N243" s="503"/>
      <c r="O243" s="503"/>
      <c r="P243" s="503"/>
      <c r="Q243" s="504"/>
      <c r="R243" s="504"/>
      <c r="S243" s="504"/>
      <c r="T243" s="504"/>
      <c r="U243" s="503"/>
      <c r="V243" s="504"/>
      <c r="W243" s="503"/>
      <c r="X243" s="534"/>
      <c r="Y243" s="532"/>
      <c r="Z243" s="535"/>
      <c r="AA243" s="532"/>
      <c r="AB243" s="533"/>
      <c r="AC243" s="534"/>
      <c r="AD243" s="532"/>
      <c r="AE243" s="535"/>
      <c r="AF243" s="532"/>
      <c r="AG243" s="533"/>
      <c r="AH243" s="534"/>
      <c r="AI243" s="532"/>
      <c r="AJ243" s="532"/>
      <c r="AK243" s="535"/>
      <c r="AL243" s="533"/>
      <c r="AM243" s="534"/>
      <c r="AN243" s="532"/>
      <c r="AO243" s="532"/>
      <c r="AP243" s="532"/>
      <c r="AQ243" s="532"/>
      <c r="AR243" s="532"/>
      <c r="AS243" s="532"/>
      <c r="AT243" s="532"/>
      <c r="AU243" s="532"/>
      <c r="AV243" s="532"/>
      <c r="AW243" s="532"/>
      <c r="AX243" s="532"/>
      <c r="AY243" s="533"/>
    </row>
    <row r="244" spans="1:51">
      <c r="A244" s="29" t="s">
        <v>283</v>
      </c>
      <c r="B244" s="502"/>
      <c r="C244" s="503"/>
      <c r="D244" s="503"/>
      <c r="E244" s="503"/>
      <c r="F244" s="503"/>
      <c r="G244" s="503"/>
      <c r="H244" s="503"/>
      <c r="I244" s="503"/>
      <c r="J244" s="503"/>
      <c r="K244" s="503"/>
      <c r="L244" s="503"/>
      <c r="M244" s="503"/>
      <c r="N244" s="503"/>
      <c r="O244" s="503"/>
      <c r="P244" s="503"/>
      <c r="Q244" s="504"/>
      <c r="R244" s="504"/>
      <c r="S244" s="504"/>
      <c r="T244" s="504"/>
      <c r="U244" s="503"/>
      <c r="V244" s="504"/>
      <c r="W244" s="503"/>
      <c r="X244" s="534"/>
      <c r="Y244" s="532"/>
      <c r="Z244" s="535"/>
      <c r="AA244" s="532"/>
      <c r="AB244" s="533"/>
      <c r="AC244" s="534"/>
      <c r="AD244" s="532"/>
      <c r="AE244" s="535"/>
      <c r="AF244" s="532"/>
      <c r="AG244" s="533"/>
      <c r="AH244" s="534"/>
      <c r="AI244" s="532"/>
      <c r="AJ244" s="532"/>
      <c r="AK244" s="535"/>
      <c r="AL244" s="533"/>
      <c r="AM244" s="534"/>
      <c r="AN244" s="532"/>
      <c r="AO244" s="532"/>
      <c r="AP244" s="532"/>
      <c r="AQ244" s="532"/>
      <c r="AR244" s="532"/>
      <c r="AS244" s="532"/>
      <c r="AT244" s="532"/>
      <c r="AU244" s="532"/>
      <c r="AV244" s="532"/>
      <c r="AW244" s="532"/>
      <c r="AX244" s="532"/>
      <c r="AY244" s="533"/>
    </row>
    <row r="245" spans="1:51">
      <c r="A245" s="29" t="s">
        <v>284</v>
      </c>
      <c r="B245" s="502"/>
      <c r="C245" s="503"/>
      <c r="D245" s="503"/>
      <c r="E245" s="503"/>
      <c r="F245" s="503"/>
      <c r="G245" s="503"/>
      <c r="H245" s="503"/>
      <c r="I245" s="503"/>
      <c r="J245" s="503"/>
      <c r="K245" s="503"/>
      <c r="L245" s="503"/>
      <c r="M245" s="503"/>
      <c r="N245" s="503"/>
      <c r="O245" s="503"/>
      <c r="P245" s="503"/>
      <c r="Q245" s="504"/>
      <c r="R245" s="504"/>
      <c r="S245" s="504"/>
      <c r="T245" s="504"/>
      <c r="U245" s="503"/>
      <c r="V245" s="504"/>
      <c r="W245" s="503"/>
      <c r="X245" s="534"/>
      <c r="Y245" s="532"/>
      <c r="Z245" s="535"/>
      <c r="AA245" s="532"/>
      <c r="AB245" s="533"/>
      <c r="AC245" s="534"/>
      <c r="AD245" s="532"/>
      <c r="AE245" s="535"/>
      <c r="AF245" s="532"/>
      <c r="AG245" s="533"/>
      <c r="AH245" s="534"/>
      <c r="AI245" s="532"/>
      <c r="AJ245" s="532"/>
      <c r="AK245" s="535"/>
      <c r="AL245" s="533"/>
      <c r="AM245" s="534"/>
      <c r="AN245" s="532"/>
      <c r="AO245" s="532"/>
      <c r="AP245" s="532"/>
      <c r="AQ245" s="532"/>
      <c r="AR245" s="532"/>
      <c r="AS245" s="532"/>
      <c r="AT245" s="532"/>
      <c r="AU245" s="532"/>
      <c r="AV245" s="532"/>
      <c r="AW245" s="532"/>
      <c r="AX245" s="532"/>
      <c r="AY245" s="533"/>
    </row>
    <row r="246" spans="1:51">
      <c r="A246" s="29" t="s">
        <v>285</v>
      </c>
      <c r="B246" s="502"/>
      <c r="C246" s="503"/>
      <c r="D246" s="503"/>
      <c r="E246" s="503"/>
      <c r="F246" s="503"/>
      <c r="G246" s="503"/>
      <c r="H246" s="503"/>
      <c r="I246" s="503"/>
      <c r="J246" s="503"/>
      <c r="K246" s="503"/>
      <c r="L246" s="503"/>
      <c r="M246" s="503"/>
      <c r="N246" s="503"/>
      <c r="O246" s="503"/>
      <c r="P246" s="503"/>
      <c r="Q246" s="504"/>
      <c r="R246" s="504"/>
      <c r="S246" s="504"/>
      <c r="T246" s="504"/>
      <c r="U246" s="503"/>
      <c r="V246" s="504"/>
      <c r="W246" s="503"/>
      <c r="X246" s="534"/>
      <c r="Y246" s="532"/>
      <c r="Z246" s="535"/>
      <c r="AA246" s="532"/>
      <c r="AB246" s="533"/>
      <c r="AC246" s="534"/>
      <c r="AD246" s="532"/>
      <c r="AE246" s="535"/>
      <c r="AF246" s="532"/>
      <c r="AG246" s="533"/>
      <c r="AH246" s="534"/>
      <c r="AI246" s="532"/>
      <c r="AJ246" s="532"/>
      <c r="AK246" s="535"/>
      <c r="AL246" s="533"/>
      <c r="AM246" s="534"/>
      <c r="AN246" s="532"/>
      <c r="AO246" s="532"/>
      <c r="AP246" s="532"/>
      <c r="AQ246" s="532"/>
      <c r="AR246" s="532"/>
      <c r="AS246" s="532"/>
      <c r="AT246" s="532"/>
      <c r="AU246" s="532"/>
      <c r="AV246" s="532"/>
      <c r="AW246" s="532"/>
      <c r="AX246" s="532"/>
      <c r="AY246" s="533"/>
    </row>
    <row r="247" spans="1:51">
      <c r="A247" s="29" t="s">
        <v>286</v>
      </c>
      <c r="B247" s="502"/>
      <c r="C247" s="503"/>
      <c r="D247" s="503"/>
      <c r="E247" s="503"/>
      <c r="F247" s="503"/>
      <c r="G247" s="503"/>
      <c r="H247" s="503"/>
      <c r="I247" s="503"/>
      <c r="J247" s="503"/>
      <c r="K247" s="503"/>
      <c r="L247" s="503"/>
      <c r="M247" s="503"/>
      <c r="N247" s="503"/>
      <c r="O247" s="503"/>
      <c r="P247" s="503"/>
      <c r="Q247" s="504"/>
      <c r="R247" s="504"/>
      <c r="S247" s="504"/>
      <c r="T247" s="504"/>
      <c r="U247" s="503"/>
      <c r="V247" s="504"/>
      <c r="W247" s="503"/>
      <c r="X247" s="549"/>
      <c r="Y247" s="547"/>
      <c r="Z247" s="550"/>
      <c r="AA247" s="547"/>
      <c r="AB247" s="548"/>
      <c r="AC247" s="549"/>
      <c r="AD247" s="547"/>
      <c r="AE247" s="550"/>
      <c r="AF247" s="547"/>
      <c r="AG247" s="548"/>
      <c r="AH247" s="549"/>
      <c r="AI247" s="547"/>
      <c r="AJ247" s="547"/>
      <c r="AK247" s="550"/>
      <c r="AL247" s="548"/>
      <c r="AM247" s="549"/>
      <c r="AN247" s="547"/>
      <c r="AO247" s="547"/>
      <c r="AP247" s="547"/>
      <c r="AQ247" s="547"/>
      <c r="AR247" s="547"/>
      <c r="AS247" s="547"/>
      <c r="AT247" s="547"/>
      <c r="AU247" s="547"/>
      <c r="AV247" s="547"/>
      <c r="AW247" s="547"/>
      <c r="AX247" s="547"/>
      <c r="AY247" s="548"/>
    </row>
    <row r="248" spans="1:51">
      <c r="A248" s="29" t="s">
        <v>287</v>
      </c>
      <c r="B248" s="502"/>
      <c r="C248" s="503"/>
      <c r="D248" s="503"/>
      <c r="E248" s="503"/>
      <c r="F248" s="503"/>
      <c r="G248" s="503"/>
      <c r="H248" s="503"/>
      <c r="I248" s="503"/>
      <c r="J248" s="503"/>
      <c r="K248" s="503"/>
      <c r="L248" s="503"/>
      <c r="M248" s="503"/>
      <c r="N248" s="503"/>
      <c r="O248" s="503"/>
      <c r="P248" s="503"/>
      <c r="Q248" s="504"/>
      <c r="R248" s="504"/>
      <c r="S248" s="504"/>
      <c r="T248" s="504"/>
      <c r="U248" s="503"/>
      <c r="V248" s="504"/>
      <c r="W248" s="503"/>
      <c r="X248" s="549"/>
      <c r="Y248" s="547"/>
      <c r="Z248" s="550"/>
      <c r="AA248" s="547"/>
      <c r="AB248" s="548"/>
      <c r="AC248" s="549"/>
      <c r="AD248" s="547"/>
      <c r="AE248" s="550"/>
      <c r="AF248" s="547"/>
      <c r="AG248" s="548"/>
      <c r="AH248" s="549"/>
      <c r="AI248" s="547"/>
      <c r="AJ248" s="547"/>
      <c r="AK248" s="550"/>
      <c r="AL248" s="548"/>
      <c r="AM248" s="549"/>
      <c r="AN248" s="547"/>
      <c r="AO248" s="547"/>
      <c r="AP248" s="547"/>
      <c r="AQ248" s="547"/>
      <c r="AR248" s="547"/>
      <c r="AS248" s="547"/>
      <c r="AT248" s="547"/>
      <c r="AU248" s="547"/>
      <c r="AV248" s="547"/>
      <c r="AW248" s="547"/>
      <c r="AX248" s="547"/>
      <c r="AY248" s="548"/>
    </row>
    <row r="249" spans="1:51">
      <c r="A249" s="29" t="s">
        <v>288</v>
      </c>
      <c r="B249" s="502"/>
      <c r="C249" s="503"/>
      <c r="D249" s="503"/>
      <c r="E249" s="503"/>
      <c r="F249" s="503"/>
      <c r="G249" s="503"/>
      <c r="H249" s="503"/>
      <c r="I249" s="503"/>
      <c r="J249" s="503"/>
      <c r="K249" s="503"/>
      <c r="L249" s="503"/>
      <c r="M249" s="503"/>
      <c r="N249" s="503"/>
      <c r="O249" s="503"/>
      <c r="P249" s="503"/>
      <c r="Q249" s="504"/>
      <c r="R249" s="504"/>
      <c r="S249" s="504"/>
      <c r="T249" s="504"/>
      <c r="U249" s="503"/>
      <c r="V249" s="504"/>
      <c r="W249" s="503"/>
      <c r="X249" s="549"/>
      <c r="Y249" s="547"/>
      <c r="Z249" s="550"/>
      <c r="AA249" s="547"/>
      <c r="AB249" s="548"/>
      <c r="AC249" s="549"/>
      <c r="AD249" s="547"/>
      <c r="AE249" s="550"/>
      <c r="AF249" s="547"/>
      <c r="AG249" s="548"/>
      <c r="AH249" s="549"/>
      <c r="AI249" s="547"/>
      <c r="AJ249" s="547"/>
      <c r="AK249" s="550"/>
      <c r="AL249" s="548"/>
      <c r="AM249" s="549"/>
      <c r="AN249" s="547"/>
      <c r="AO249" s="547"/>
      <c r="AP249" s="547"/>
      <c r="AQ249" s="547"/>
      <c r="AR249" s="547"/>
      <c r="AS249" s="547"/>
      <c r="AT249" s="547"/>
      <c r="AU249" s="547"/>
      <c r="AV249" s="547"/>
      <c r="AW249" s="547"/>
      <c r="AX249" s="547"/>
      <c r="AY249" s="548"/>
    </row>
    <row r="250" spans="1:51">
      <c r="A250" s="29" t="s">
        <v>289</v>
      </c>
      <c r="B250" s="502"/>
      <c r="C250" s="503"/>
      <c r="D250" s="503"/>
      <c r="E250" s="503"/>
      <c r="F250" s="503"/>
      <c r="G250" s="503"/>
      <c r="H250" s="503"/>
      <c r="I250" s="503"/>
      <c r="J250" s="503"/>
      <c r="K250" s="503"/>
      <c r="L250" s="503"/>
      <c r="M250" s="503"/>
      <c r="N250" s="503"/>
      <c r="O250" s="503"/>
      <c r="P250" s="503"/>
      <c r="Q250" s="504"/>
      <c r="R250" s="504"/>
      <c r="S250" s="504"/>
      <c r="T250" s="504"/>
      <c r="U250" s="503"/>
      <c r="V250" s="504"/>
      <c r="W250" s="503"/>
      <c r="X250" s="549"/>
      <c r="Y250" s="547"/>
      <c r="Z250" s="550"/>
      <c r="AA250" s="547"/>
      <c r="AB250" s="548"/>
      <c r="AC250" s="549"/>
      <c r="AD250" s="547"/>
      <c r="AE250" s="550"/>
      <c r="AF250" s="547"/>
      <c r="AG250" s="548"/>
      <c r="AH250" s="549"/>
      <c r="AI250" s="547"/>
      <c r="AJ250" s="547"/>
      <c r="AK250" s="550"/>
      <c r="AL250" s="548"/>
      <c r="AM250" s="549"/>
      <c r="AN250" s="547"/>
      <c r="AO250" s="547"/>
      <c r="AP250" s="547"/>
      <c r="AQ250" s="547"/>
      <c r="AR250" s="547"/>
      <c r="AS250" s="547"/>
      <c r="AT250" s="547"/>
      <c r="AU250" s="547"/>
      <c r="AV250" s="547"/>
      <c r="AW250" s="547"/>
      <c r="AX250" s="547"/>
      <c r="AY250" s="548"/>
    </row>
    <row r="251" spans="1:51">
      <c r="A251" s="219" t="s">
        <v>290</v>
      </c>
      <c r="B251" s="551"/>
      <c r="C251" s="552"/>
      <c r="D251" s="552"/>
      <c r="E251" s="552"/>
      <c r="F251" s="552"/>
      <c r="G251" s="552"/>
      <c r="H251" s="552"/>
      <c r="I251" s="552"/>
      <c r="J251" s="552"/>
      <c r="K251" s="552"/>
      <c r="L251" s="552"/>
      <c r="M251" s="552"/>
      <c r="N251" s="552"/>
      <c r="O251" s="552"/>
      <c r="P251" s="552"/>
      <c r="Q251" s="553"/>
      <c r="R251" s="553"/>
      <c r="S251" s="553"/>
      <c r="T251" s="553"/>
      <c r="U251" s="552"/>
      <c r="V251" s="553"/>
      <c r="W251" s="552"/>
      <c r="X251" s="556"/>
      <c r="Y251" s="554"/>
      <c r="Z251" s="557"/>
      <c r="AA251" s="554"/>
      <c r="AB251" s="555"/>
      <c r="AC251" s="556"/>
      <c r="AD251" s="554"/>
      <c r="AE251" s="557"/>
      <c r="AF251" s="554"/>
      <c r="AG251" s="555"/>
      <c r="AH251" s="556"/>
      <c r="AI251" s="554"/>
      <c r="AJ251" s="554"/>
      <c r="AK251" s="557"/>
      <c r="AL251" s="555"/>
      <c r="AM251" s="556"/>
      <c r="AN251" s="554"/>
      <c r="AO251" s="554"/>
      <c r="AP251" s="554"/>
      <c r="AQ251" s="554"/>
      <c r="AR251" s="554"/>
      <c r="AS251" s="554"/>
      <c r="AT251" s="554"/>
      <c r="AU251" s="554"/>
      <c r="AV251" s="554"/>
      <c r="AW251" s="554"/>
      <c r="AX251" s="554"/>
      <c r="AY251" s="555"/>
    </row>
    <row r="252" spans="1:51">
      <c r="A252" s="165" t="s">
        <v>5</v>
      </c>
      <c r="B252" s="688">
        <f t="shared" ref="B252:N252" si="698">SUM(B231:B251)</f>
        <v>12.92</v>
      </c>
      <c r="C252" s="689">
        <f t="shared" si="698"/>
        <v>32.722000000000001</v>
      </c>
      <c r="D252" s="689">
        <f t="shared" si="698"/>
        <v>26.624000000000002</v>
      </c>
      <c r="E252" s="690">
        <f t="shared" si="698"/>
        <v>98.442000000000007</v>
      </c>
      <c r="F252" s="689">
        <f t="shared" si="698"/>
        <v>138.36000000000001</v>
      </c>
      <c r="G252" s="693">
        <f t="shared" si="698"/>
        <v>213.8</v>
      </c>
      <c r="H252" s="693">
        <f t="shared" si="698"/>
        <v>214.63000000000002</v>
      </c>
      <c r="I252" s="690">
        <f t="shared" si="698"/>
        <v>210.08</v>
      </c>
      <c r="J252" s="689">
        <f t="shared" si="698"/>
        <v>307.61</v>
      </c>
      <c r="K252" s="691">
        <f t="shared" si="698"/>
        <v>361.7</v>
      </c>
      <c r="L252" s="690">
        <f t="shared" si="698"/>
        <v>582.80000000000007</v>
      </c>
      <c r="M252" s="690">
        <f t="shared" si="698"/>
        <v>485.56</v>
      </c>
      <c r="N252" s="689">
        <f t="shared" si="698"/>
        <v>524.4</v>
      </c>
      <c r="O252" s="692">
        <f t="shared" ref="O252:T252" si="699">SUM(O231:O251)-O233-O234</f>
        <v>723.8599999999999</v>
      </c>
      <c r="P252" s="692">
        <f t="shared" si="699"/>
        <v>761.85000000000014</v>
      </c>
      <c r="Q252" s="690">
        <f t="shared" si="699"/>
        <v>503.65999999999997</v>
      </c>
      <c r="R252" s="690">
        <f t="shared" si="699"/>
        <v>383.2600000000001</v>
      </c>
      <c r="S252" s="690">
        <f t="shared" si="699"/>
        <v>399.64999999999992</v>
      </c>
      <c r="T252" s="690">
        <f t="shared" si="699"/>
        <v>825.46999999999991</v>
      </c>
      <c r="U252" s="689">
        <f t="shared" ref="U252" si="700">SUM(U231:U251)-U233-U234</f>
        <v>821.70799999999997</v>
      </c>
      <c r="V252" s="690">
        <f t="shared" ref="V252:W252" si="701">SUM(V231:V251)-V233-V234</f>
        <v>788.32999999999981</v>
      </c>
      <c r="W252" s="689">
        <f t="shared" si="701"/>
        <v>690.17000000000007</v>
      </c>
      <c r="X252" s="409">
        <v>0</v>
      </c>
      <c r="Y252" s="143">
        <v>0</v>
      </c>
      <c r="Z252" s="143">
        <v>0</v>
      </c>
      <c r="AA252" s="143">
        <v>0</v>
      </c>
      <c r="AB252" s="144">
        <v>0</v>
      </c>
      <c r="AC252" s="409">
        <v>0</v>
      </c>
      <c r="AD252" s="143">
        <v>0</v>
      </c>
      <c r="AE252" s="143">
        <v>0</v>
      </c>
      <c r="AF252" s="143">
        <v>0</v>
      </c>
      <c r="AG252" s="144">
        <v>0</v>
      </c>
      <c r="AH252" s="409">
        <v>0</v>
      </c>
      <c r="AI252" s="143">
        <v>0</v>
      </c>
      <c r="AJ252" s="143">
        <v>0</v>
      </c>
      <c r="AK252" s="143">
        <v>0</v>
      </c>
      <c r="AL252" s="144">
        <v>0</v>
      </c>
      <c r="AM252" s="409">
        <v>0</v>
      </c>
      <c r="AN252" s="143">
        <v>0</v>
      </c>
      <c r="AO252" s="143">
        <v>0</v>
      </c>
      <c r="AP252" s="143">
        <v>0</v>
      </c>
      <c r="AQ252" s="143">
        <v>0</v>
      </c>
      <c r="AR252" s="143">
        <v>0</v>
      </c>
      <c r="AS252" s="143">
        <v>0</v>
      </c>
      <c r="AT252" s="143">
        <v>0</v>
      </c>
      <c r="AU252" s="143">
        <v>0</v>
      </c>
      <c r="AV252" s="143">
        <v>0</v>
      </c>
      <c r="AW252" s="143">
        <v>0</v>
      </c>
      <c r="AX252" s="143">
        <v>0</v>
      </c>
      <c r="AY252" s="144">
        <v>0</v>
      </c>
    </row>
    <row r="253" spans="1:51">
      <c r="A253" s="166" t="s">
        <v>4</v>
      </c>
      <c r="B253" s="146"/>
      <c r="C253" s="147">
        <f t="shared" ref="C253:W253" si="702">IF(C252*B252=0,0,(C252-B252)/B252)</f>
        <v>1.5326625386996904</v>
      </c>
      <c r="D253" s="147">
        <f t="shared" si="702"/>
        <v>-0.18635780209033673</v>
      </c>
      <c r="E253" s="148">
        <f t="shared" si="702"/>
        <v>2.6974909855769234</v>
      </c>
      <c r="F253" s="147">
        <f t="shared" si="702"/>
        <v>0.40549765344060468</v>
      </c>
      <c r="G253" s="147">
        <f t="shared" si="702"/>
        <v>0.5452442902572997</v>
      </c>
      <c r="H253" s="66">
        <f t="shared" si="702"/>
        <v>3.8821328344247541E-3</v>
      </c>
      <c r="I253" s="148">
        <f>IF(I252*H252=0,0,(I252-H252)/H252)</f>
        <v>-2.1199273167777154E-2</v>
      </c>
      <c r="J253" s="123">
        <f t="shared" si="702"/>
        <v>0.46425171363290174</v>
      </c>
      <c r="K253" s="125">
        <f>IF(K252*J252=0,0,(K252-J252)/J252)</f>
        <v>0.17583953707616778</v>
      </c>
      <c r="L253" s="126">
        <f t="shared" si="702"/>
        <v>0.61128006635333176</v>
      </c>
      <c r="M253" s="126">
        <f t="shared" si="702"/>
        <v>-0.16684969114619089</v>
      </c>
      <c r="N253" s="123">
        <f t="shared" si="702"/>
        <v>7.9990114506960988E-2</v>
      </c>
      <c r="O253" s="167">
        <f t="shared" si="702"/>
        <v>0.38035850495804718</v>
      </c>
      <c r="P253" s="167">
        <f t="shared" si="702"/>
        <v>5.248252424502009E-2</v>
      </c>
      <c r="Q253" s="126">
        <f t="shared" si="702"/>
        <v>-0.33889873334645942</v>
      </c>
      <c r="R253" s="126">
        <f t="shared" si="702"/>
        <v>-0.23905015288091147</v>
      </c>
      <c r="S253" s="126">
        <f>IF(S252*R252=0,0,(S252-R252)/R252)</f>
        <v>4.2764702812711504E-2</v>
      </c>
      <c r="T253" s="126">
        <f t="shared" si="702"/>
        <v>1.0654822970098838</v>
      </c>
      <c r="U253" s="123">
        <f t="shared" si="702"/>
        <v>-4.5574036609446061E-3</v>
      </c>
      <c r="V253" s="126">
        <f t="shared" si="702"/>
        <v>-4.0620269000667099E-2</v>
      </c>
      <c r="W253" s="123">
        <f t="shared" si="702"/>
        <v>-0.12451638273311907</v>
      </c>
      <c r="X253" s="149">
        <v>0</v>
      </c>
      <c r="Y253" s="123">
        <v>0</v>
      </c>
      <c r="Z253" s="123">
        <v>0</v>
      </c>
      <c r="AA253" s="123">
        <v>0</v>
      </c>
      <c r="AB253" s="124">
        <v>0</v>
      </c>
      <c r="AC253" s="149">
        <v>0</v>
      </c>
      <c r="AD253" s="123">
        <v>0</v>
      </c>
      <c r="AE253" s="123">
        <v>0</v>
      </c>
      <c r="AF253" s="123">
        <v>0</v>
      </c>
      <c r="AG253" s="124">
        <v>0</v>
      </c>
      <c r="AH253" s="149">
        <v>0</v>
      </c>
      <c r="AI253" s="123">
        <v>0</v>
      </c>
      <c r="AJ253" s="123">
        <v>0</v>
      </c>
      <c r="AK253" s="123">
        <v>0</v>
      </c>
      <c r="AL253" s="124">
        <v>0</v>
      </c>
      <c r="AM253" s="149">
        <v>0</v>
      </c>
      <c r="AN253" s="123">
        <v>0</v>
      </c>
      <c r="AO253" s="123">
        <v>0</v>
      </c>
      <c r="AP253" s="123">
        <v>0</v>
      </c>
      <c r="AQ253" s="123">
        <v>0</v>
      </c>
      <c r="AR253" s="123">
        <v>0</v>
      </c>
      <c r="AS253" s="123">
        <v>0</v>
      </c>
      <c r="AT253" s="123">
        <v>0</v>
      </c>
      <c r="AU253" s="123">
        <v>0</v>
      </c>
      <c r="AV253" s="123">
        <v>0</v>
      </c>
      <c r="AW253" s="123">
        <v>0</v>
      </c>
      <c r="AX253" s="123">
        <v>0</v>
      </c>
      <c r="AY253" s="124">
        <v>0</v>
      </c>
    </row>
    <row r="254" spans="1:51">
      <c r="A254" s="150" t="s">
        <v>14</v>
      </c>
      <c r="B254" s="128" t="s">
        <v>48</v>
      </c>
      <c r="C254" s="130" t="s">
        <v>49</v>
      </c>
      <c r="D254" s="130" t="s">
        <v>50</v>
      </c>
      <c r="E254" s="129" t="s">
        <v>51</v>
      </c>
      <c r="F254" s="130" t="s">
        <v>52</v>
      </c>
      <c r="G254" s="130" t="s">
        <v>53</v>
      </c>
      <c r="H254" s="130" t="s">
        <v>19</v>
      </c>
      <c r="I254" s="129" t="s">
        <v>54</v>
      </c>
      <c r="J254" s="130" t="s">
        <v>55</v>
      </c>
      <c r="K254" s="151" t="s">
        <v>56</v>
      </c>
      <c r="L254" s="168" t="s">
        <v>57</v>
      </c>
      <c r="M254" s="168" t="s">
        <v>58</v>
      </c>
      <c r="N254" s="204" t="s">
        <v>36</v>
      </c>
      <c r="O254" s="132" t="s">
        <v>67</v>
      </c>
      <c r="P254" s="132" t="s">
        <v>71</v>
      </c>
      <c r="Q254" s="119" t="s">
        <v>59</v>
      </c>
      <c r="R254" s="119" t="s">
        <v>248</v>
      </c>
      <c r="S254" s="119" t="s">
        <v>252</v>
      </c>
      <c r="T254" s="827" t="s">
        <v>269</v>
      </c>
      <c r="U254" s="130" t="s">
        <v>340</v>
      </c>
      <c r="V254" s="827" t="s">
        <v>380</v>
      </c>
      <c r="W254" s="130" t="s">
        <v>512</v>
      </c>
      <c r="X254" s="128" t="s">
        <v>269</v>
      </c>
      <c r="Y254" s="130" t="s">
        <v>269</v>
      </c>
      <c r="Z254" s="130" t="s">
        <v>269</v>
      </c>
      <c r="AA254" s="130" t="s">
        <v>269</v>
      </c>
      <c r="AB254" s="152" t="s">
        <v>269</v>
      </c>
      <c r="AC254" s="128" t="s">
        <v>269</v>
      </c>
      <c r="AD254" s="130" t="s">
        <v>269</v>
      </c>
      <c r="AE254" s="130" t="s">
        <v>269</v>
      </c>
      <c r="AF254" s="130" t="s">
        <v>269</v>
      </c>
      <c r="AG254" s="152" t="s">
        <v>269</v>
      </c>
      <c r="AH254" s="128" t="s">
        <v>269</v>
      </c>
      <c r="AI254" s="130" t="s">
        <v>269</v>
      </c>
      <c r="AJ254" s="130" t="s">
        <v>269</v>
      </c>
      <c r="AK254" s="130" t="s">
        <v>269</v>
      </c>
      <c r="AL254" s="152" t="s">
        <v>269</v>
      </c>
      <c r="AM254" s="128" t="s">
        <v>269</v>
      </c>
      <c r="AN254" s="130" t="s">
        <v>269</v>
      </c>
      <c r="AO254" s="130" t="s">
        <v>269</v>
      </c>
      <c r="AP254" s="130" t="s">
        <v>269</v>
      </c>
      <c r="AQ254" s="130" t="s">
        <v>269</v>
      </c>
      <c r="AR254" s="130" t="s">
        <v>269</v>
      </c>
      <c r="AS254" s="130" t="s">
        <v>269</v>
      </c>
      <c r="AT254" s="130" t="s">
        <v>269</v>
      </c>
      <c r="AU254" s="130" t="s">
        <v>269</v>
      </c>
      <c r="AV254" s="130" t="s">
        <v>269</v>
      </c>
      <c r="AW254" s="130" t="s">
        <v>269</v>
      </c>
      <c r="AX254" s="130" t="s">
        <v>269</v>
      </c>
      <c r="AY254" s="152" t="s">
        <v>269</v>
      </c>
    </row>
    <row r="255" spans="1:51">
      <c r="A255" s="153" t="s">
        <v>24</v>
      </c>
      <c r="B255" s="134" t="s">
        <v>31</v>
      </c>
      <c r="C255" s="135" t="s">
        <v>28</v>
      </c>
      <c r="D255" s="135" t="s">
        <v>30</v>
      </c>
      <c r="E255" s="136" t="s">
        <v>26</v>
      </c>
      <c r="F255" s="154" t="s">
        <v>60</v>
      </c>
      <c r="G255" s="154" t="s">
        <v>60</v>
      </c>
      <c r="H255" s="135" t="s">
        <v>29</v>
      </c>
      <c r="I255" s="136" t="s">
        <v>61</v>
      </c>
      <c r="J255" s="135" t="s">
        <v>30</v>
      </c>
      <c r="K255" s="136" t="s">
        <v>30</v>
      </c>
      <c r="L255" s="136" t="s">
        <v>27</v>
      </c>
      <c r="M255" s="136" t="s">
        <v>30</v>
      </c>
      <c r="N255" s="135" t="s">
        <v>62</v>
      </c>
      <c r="O255" s="155" t="s">
        <v>26</v>
      </c>
      <c r="P255" s="155" t="s">
        <v>29</v>
      </c>
      <c r="Q255" s="136" t="s">
        <v>27</v>
      </c>
      <c r="R255" s="136" t="s">
        <v>61</v>
      </c>
      <c r="S255" s="136" t="s">
        <v>30</v>
      </c>
      <c r="T255" s="822" t="s">
        <v>61</v>
      </c>
      <c r="U255" s="135" t="s">
        <v>27</v>
      </c>
      <c r="V255" s="822" t="s">
        <v>30</v>
      </c>
      <c r="W255" s="135" t="s">
        <v>61</v>
      </c>
      <c r="X255" s="134" t="s">
        <v>61</v>
      </c>
      <c r="Y255" s="135" t="s">
        <v>61</v>
      </c>
      <c r="Z255" s="135" t="s">
        <v>61</v>
      </c>
      <c r="AA255" s="135" t="s">
        <v>61</v>
      </c>
      <c r="AB255" s="138" t="s">
        <v>61</v>
      </c>
      <c r="AC255" s="134" t="s">
        <v>61</v>
      </c>
      <c r="AD255" s="135" t="s">
        <v>61</v>
      </c>
      <c r="AE255" s="135" t="s">
        <v>61</v>
      </c>
      <c r="AF255" s="135" t="s">
        <v>61</v>
      </c>
      <c r="AG255" s="138" t="s">
        <v>61</v>
      </c>
      <c r="AH255" s="134" t="s">
        <v>61</v>
      </c>
      <c r="AI255" s="135" t="s">
        <v>61</v>
      </c>
      <c r="AJ255" s="135" t="s">
        <v>61</v>
      </c>
      <c r="AK255" s="135" t="s">
        <v>61</v>
      </c>
      <c r="AL255" s="138" t="s">
        <v>61</v>
      </c>
      <c r="AM255" s="134" t="s">
        <v>61</v>
      </c>
      <c r="AN255" s="135" t="s">
        <v>61</v>
      </c>
      <c r="AO255" s="135" t="s">
        <v>61</v>
      </c>
      <c r="AP255" s="135" t="s">
        <v>61</v>
      </c>
      <c r="AQ255" s="135" t="s">
        <v>61</v>
      </c>
      <c r="AR255" s="135" t="s">
        <v>61</v>
      </c>
      <c r="AS255" s="135" t="s">
        <v>61</v>
      </c>
      <c r="AT255" s="135" t="s">
        <v>61</v>
      </c>
      <c r="AU255" s="135" t="s">
        <v>61</v>
      </c>
      <c r="AV255" s="135" t="s">
        <v>61</v>
      </c>
      <c r="AW255" s="135" t="s">
        <v>61</v>
      </c>
      <c r="AX255" s="135" t="s">
        <v>61</v>
      </c>
      <c r="AY255" s="138" t="s">
        <v>61</v>
      </c>
    </row>
    <row r="256" spans="1:51">
      <c r="B256" s="945"/>
      <c r="C256" s="945"/>
      <c r="D256" s="945"/>
      <c r="E256" s="945"/>
      <c r="F256" s="945"/>
      <c r="G256" s="945"/>
      <c r="H256" s="945"/>
      <c r="I256" s="945"/>
      <c r="J256" s="945"/>
      <c r="K256" s="945"/>
      <c r="L256" s="945"/>
      <c r="M256" s="945"/>
      <c r="N256" s="945"/>
      <c r="O256" s="945"/>
      <c r="P256" s="945"/>
      <c r="Q256" s="945"/>
      <c r="R256" s="945"/>
      <c r="S256" s="945"/>
      <c r="T256" s="945"/>
      <c r="U256" s="945"/>
      <c r="V256" s="945"/>
      <c r="W256" s="945"/>
      <c r="AK256" s="724"/>
      <c r="AY256" s="887">
        <f>AY251</f>
        <v>0</v>
      </c>
    </row>
    <row r="257" spans="1:93">
      <c r="B257" s="945"/>
      <c r="C257" s="945"/>
      <c r="D257" s="945"/>
      <c r="E257" s="945"/>
      <c r="F257" s="945"/>
      <c r="G257" s="945"/>
      <c r="H257" s="945"/>
      <c r="I257" s="945"/>
      <c r="J257" s="945"/>
      <c r="K257" s="945"/>
      <c r="L257" s="945"/>
      <c r="M257" s="945"/>
      <c r="N257" s="945"/>
      <c r="O257" s="945"/>
      <c r="P257" s="945"/>
      <c r="Q257" s="945"/>
      <c r="R257" s="945"/>
      <c r="S257" s="945"/>
      <c r="T257" s="945"/>
      <c r="U257" s="945"/>
      <c r="V257" s="945"/>
      <c r="W257" s="945"/>
      <c r="X257" s="945"/>
      <c r="Y257" s="945"/>
      <c r="Z257" s="945"/>
      <c r="AA257" s="945"/>
      <c r="AB257" s="945"/>
      <c r="AC257" s="945"/>
      <c r="AD257" s="945"/>
      <c r="AE257" s="945"/>
      <c r="AF257" s="945"/>
      <c r="AG257" s="945"/>
      <c r="AH257" s="945"/>
      <c r="AI257" s="945"/>
      <c r="AJ257" s="945"/>
      <c r="AK257" s="945"/>
      <c r="AL257" s="945"/>
      <c r="AM257" s="945"/>
      <c r="AN257" s="945"/>
      <c r="AO257" s="945"/>
      <c r="AP257" s="945"/>
      <c r="AQ257" s="945"/>
      <c r="AR257" s="945"/>
      <c r="AS257" s="945"/>
      <c r="AT257" s="945"/>
      <c r="AU257" s="945"/>
      <c r="AV257" s="945"/>
      <c r="AW257" s="945"/>
      <c r="AX257" s="945"/>
      <c r="AY257" s="945"/>
    </row>
    <row r="258" spans="1:93">
      <c r="B258" s="804"/>
      <c r="C258" s="804"/>
      <c r="D258" s="804"/>
      <c r="E258" s="804"/>
      <c r="F258" s="804"/>
      <c r="G258" s="804"/>
      <c r="H258" s="804"/>
      <c r="I258" s="804"/>
      <c r="J258" s="804"/>
      <c r="K258" s="804"/>
      <c r="L258" s="804"/>
      <c r="M258" s="804"/>
      <c r="N258" s="804"/>
      <c r="O258" s="804"/>
      <c r="P258" s="804"/>
      <c r="Q258" s="804"/>
      <c r="R258" s="804"/>
      <c r="S258" s="804"/>
      <c r="T258" s="804"/>
      <c r="U258" s="804"/>
      <c r="V258" s="804"/>
      <c r="W258" s="804"/>
      <c r="X258" s="804"/>
      <c r="Y258" s="804"/>
      <c r="Z258" s="804"/>
      <c r="AA258" s="804"/>
      <c r="AB258" s="804"/>
      <c r="AC258" s="804"/>
      <c r="AD258" s="804"/>
      <c r="AE258" s="804"/>
      <c r="AF258" s="804"/>
      <c r="AG258" s="804"/>
      <c r="AH258" s="804"/>
      <c r="AI258" s="804"/>
      <c r="AJ258" s="804"/>
      <c r="AK258" s="804"/>
      <c r="AL258" s="804"/>
      <c r="AM258" s="804"/>
      <c r="AN258" s="804"/>
      <c r="AO258" s="804"/>
      <c r="AP258" s="804"/>
      <c r="AQ258" s="804"/>
      <c r="AR258" s="804"/>
      <c r="AS258" s="804"/>
      <c r="AT258" s="804"/>
      <c r="AU258" s="804"/>
      <c r="AV258" s="804"/>
      <c r="AW258" s="804"/>
      <c r="AX258" s="804"/>
      <c r="AY258" s="804"/>
    </row>
    <row r="259" spans="1:93" ht="17.100000000000001" customHeight="1">
      <c r="A259" s="169"/>
      <c r="B259" s="171" t="s">
        <v>7</v>
      </c>
      <c r="C259" s="51"/>
      <c r="D259" s="51"/>
      <c r="E259" s="51"/>
      <c r="F259" s="170"/>
      <c r="G259" s="52"/>
      <c r="H259" s="171"/>
      <c r="I259" s="54"/>
      <c r="J259" s="54"/>
      <c r="K259" s="54"/>
      <c r="L259" s="52"/>
      <c r="M259" s="51"/>
      <c r="N259" s="51"/>
      <c r="O259" s="55"/>
      <c r="P259" s="54"/>
      <c r="Q259" s="54"/>
      <c r="R259" s="54"/>
      <c r="S259" s="54"/>
      <c r="T259" s="54"/>
      <c r="U259" s="647"/>
      <c r="V259" s="54"/>
      <c r="W259" s="647"/>
      <c r="X259" s="55"/>
      <c r="Y259" s="55"/>
      <c r="Z259" s="55"/>
      <c r="AA259" s="55"/>
      <c r="AB259" s="55"/>
      <c r="AC259" s="55"/>
      <c r="AD259" s="55"/>
      <c r="AE259" s="55"/>
      <c r="AF259" s="55"/>
      <c r="AG259" s="55"/>
      <c r="AH259" s="55"/>
      <c r="AI259" s="55"/>
      <c r="AJ259" s="55"/>
      <c r="AK259" s="55"/>
      <c r="AL259" s="55"/>
      <c r="AM259" s="55"/>
      <c r="AN259" s="55"/>
      <c r="AO259" s="55"/>
      <c r="AP259" s="55"/>
      <c r="AQ259" s="55"/>
      <c r="AR259" s="55"/>
      <c r="AS259" s="55"/>
      <c r="AT259" s="55"/>
      <c r="AU259" s="55"/>
      <c r="AV259" s="55"/>
      <c r="AW259" s="55"/>
      <c r="AX259" s="55"/>
      <c r="AY259" s="55"/>
    </row>
    <row r="260" spans="1:93" ht="17.100000000000001" customHeight="1">
      <c r="A260" s="172" t="s">
        <v>1</v>
      </c>
      <c r="B260" s="646" t="s">
        <v>2</v>
      </c>
      <c r="C260" s="173"/>
      <c r="D260" s="173"/>
      <c r="E260" s="174"/>
      <c r="F260" s="60"/>
      <c r="G260" s="61"/>
      <c r="H260" s="57"/>
      <c r="I260" s="175"/>
      <c r="J260" s="176"/>
      <c r="K260" s="177"/>
      <c r="L260" s="176"/>
      <c r="M260" s="198"/>
      <c r="N260" s="177"/>
      <c r="O260" s="205"/>
      <c r="P260" s="178"/>
      <c r="Q260" s="178"/>
      <c r="R260" s="178"/>
      <c r="S260" s="178"/>
      <c r="T260" s="178"/>
      <c r="U260" s="828"/>
      <c r="V260" s="178"/>
      <c r="W260" s="828"/>
      <c r="X260" s="828" t="s">
        <v>509</v>
      </c>
      <c r="Y260" s="179"/>
      <c r="Z260" s="179"/>
      <c r="AA260" s="179"/>
      <c r="AB260" s="179"/>
      <c r="AC260" s="179"/>
      <c r="AD260" s="179"/>
      <c r="AE260" s="179"/>
      <c r="AF260" s="179"/>
      <c r="AG260" s="179"/>
      <c r="AH260" s="179"/>
      <c r="AI260" s="179"/>
      <c r="AJ260" s="179"/>
      <c r="AK260" s="179"/>
      <c r="AL260" s="179"/>
      <c r="AM260" s="179"/>
      <c r="AN260" s="179"/>
      <c r="AO260" s="179"/>
      <c r="AP260" s="179"/>
      <c r="AQ260" s="179"/>
      <c r="AR260" s="179"/>
      <c r="AS260" s="179"/>
      <c r="AT260" s="179"/>
      <c r="AU260" s="179"/>
      <c r="AV260" s="179"/>
      <c r="AW260" s="179"/>
      <c r="AX260" s="179"/>
      <c r="AY260" s="179"/>
    </row>
    <row r="261" spans="1:93" ht="17.100000000000001" customHeight="1">
      <c r="A261" s="180"/>
      <c r="B261" s="394">
        <v>2001</v>
      </c>
      <c r="C261" s="182">
        <v>2002</v>
      </c>
      <c r="D261" s="182">
        <v>2003</v>
      </c>
      <c r="E261" s="183">
        <v>2004</v>
      </c>
      <c r="F261" s="182">
        <v>2005</v>
      </c>
      <c r="G261" s="182">
        <v>2006</v>
      </c>
      <c r="H261" s="182">
        <v>2007</v>
      </c>
      <c r="I261" s="184">
        <v>2008</v>
      </c>
      <c r="J261" s="182">
        <v>2009</v>
      </c>
      <c r="K261" s="185">
        <v>2010</v>
      </c>
      <c r="L261" s="183">
        <v>2011</v>
      </c>
      <c r="M261" s="183">
        <v>2012</v>
      </c>
      <c r="N261" s="183">
        <v>2013</v>
      </c>
      <c r="O261" s="183">
        <v>2014</v>
      </c>
      <c r="P261" s="183">
        <v>2015</v>
      </c>
      <c r="Q261" s="383">
        <v>2016</v>
      </c>
      <c r="R261" s="383">
        <v>2017</v>
      </c>
      <c r="S261" s="383">
        <v>2018</v>
      </c>
      <c r="T261" s="383">
        <v>2019</v>
      </c>
      <c r="U261" s="829">
        <v>2020</v>
      </c>
      <c r="V261" s="383">
        <v>2021</v>
      </c>
      <c r="W261" s="829">
        <v>2022</v>
      </c>
      <c r="X261" s="410">
        <v>2023</v>
      </c>
      <c r="Y261" s="159">
        <v>2024</v>
      </c>
      <c r="Z261" s="159">
        <v>2025</v>
      </c>
      <c r="AA261" s="159">
        <v>2026</v>
      </c>
      <c r="AB261" s="160">
        <v>2027</v>
      </c>
      <c r="AC261" s="410">
        <v>2028</v>
      </c>
      <c r="AD261" s="159">
        <v>2029</v>
      </c>
      <c r="AE261" s="159">
        <v>2030</v>
      </c>
      <c r="AF261" s="159">
        <v>2031</v>
      </c>
      <c r="AG261" s="160">
        <v>2032</v>
      </c>
      <c r="AH261" s="410">
        <v>2033</v>
      </c>
      <c r="AI261" s="159">
        <v>2034</v>
      </c>
      <c r="AJ261" s="159">
        <v>2035</v>
      </c>
      <c r="AK261" s="159">
        <v>2036</v>
      </c>
      <c r="AL261" s="160">
        <v>2037</v>
      </c>
      <c r="AM261" s="410">
        <f>AL261+1</f>
        <v>2038</v>
      </c>
      <c r="AN261" s="159">
        <f t="shared" ref="AN261:AY261" si="703">AM261+1</f>
        <v>2039</v>
      </c>
      <c r="AO261" s="159">
        <f t="shared" si="703"/>
        <v>2040</v>
      </c>
      <c r="AP261" s="159">
        <f t="shared" si="703"/>
        <v>2041</v>
      </c>
      <c r="AQ261" s="159">
        <f t="shared" si="703"/>
        <v>2042</v>
      </c>
      <c r="AR261" s="159">
        <f t="shared" si="703"/>
        <v>2043</v>
      </c>
      <c r="AS261" s="159">
        <f t="shared" si="703"/>
        <v>2044</v>
      </c>
      <c r="AT261" s="159">
        <f t="shared" si="703"/>
        <v>2045</v>
      </c>
      <c r="AU261" s="159">
        <f t="shared" si="703"/>
        <v>2046</v>
      </c>
      <c r="AV261" s="159">
        <f t="shared" si="703"/>
        <v>2047</v>
      </c>
      <c r="AW261" s="159">
        <f t="shared" si="703"/>
        <v>2048</v>
      </c>
      <c r="AX261" s="159">
        <f t="shared" si="703"/>
        <v>2049</v>
      </c>
      <c r="AY261" s="160">
        <f t="shared" si="703"/>
        <v>2050</v>
      </c>
      <c r="CO261" s="702" t="s">
        <v>99</v>
      </c>
    </row>
    <row r="262" spans="1:93" ht="17.100000000000001" customHeight="1">
      <c r="A262" s="953" t="s">
        <v>63</v>
      </c>
      <c r="B262" s="954">
        <f>SUM(B263:B264)</f>
        <v>564.63932199999988</v>
      </c>
      <c r="C262" s="954">
        <f t="shared" ref="C262:AY262" si="704">SUM(C263:C264)</f>
        <v>785.38502399999993</v>
      </c>
      <c r="D262" s="954">
        <f t="shared" si="704"/>
        <v>647.20972200000017</v>
      </c>
      <c r="E262" s="954">
        <f t="shared" si="704"/>
        <v>707.22173699999985</v>
      </c>
      <c r="F262" s="954">
        <f t="shared" si="704"/>
        <v>778.64799499999992</v>
      </c>
      <c r="G262" s="955">
        <f t="shared" si="704"/>
        <v>823.57742899999994</v>
      </c>
      <c r="H262" s="955">
        <f t="shared" si="704"/>
        <v>897.51785099999984</v>
      </c>
      <c r="I262" s="954">
        <f t="shared" si="704"/>
        <v>1131.3313429999998</v>
      </c>
      <c r="J262" s="955">
        <f t="shared" si="704"/>
        <v>1050.376571</v>
      </c>
      <c r="K262" s="956">
        <f t="shared" si="704"/>
        <v>1228.717672</v>
      </c>
      <c r="L262" s="957">
        <f t="shared" si="704"/>
        <v>1194.5203540000002</v>
      </c>
      <c r="M262" s="957">
        <f t="shared" si="704"/>
        <v>1373.2898960000002</v>
      </c>
      <c r="N262" s="957">
        <f t="shared" si="704"/>
        <v>1339.6860240000001</v>
      </c>
      <c r="O262" s="957">
        <f t="shared" si="704"/>
        <v>1354.4612099999999</v>
      </c>
      <c r="P262" s="957">
        <f t="shared" si="704"/>
        <v>1147.1953630000003</v>
      </c>
      <c r="Q262" s="957">
        <f t="shared" si="704"/>
        <v>1189.6239400000002</v>
      </c>
      <c r="R262" s="957">
        <f t="shared" si="704"/>
        <v>1171.7439949999998</v>
      </c>
      <c r="S262" s="957">
        <f t="shared" si="704"/>
        <v>1278.8026789999999</v>
      </c>
      <c r="T262" s="957">
        <f t="shared" si="704"/>
        <v>2008.0648970000002</v>
      </c>
      <c r="U262" s="955">
        <f t="shared" si="704"/>
        <v>1714.0912090000002</v>
      </c>
      <c r="V262" s="957">
        <f t="shared" si="704"/>
        <v>1050.1389820000002</v>
      </c>
      <c r="W262" s="957">
        <f t="shared" ref="W262" si="705">SUM(W263:W264)</f>
        <v>1567.4297099999999</v>
      </c>
      <c r="X262" s="958">
        <f t="shared" si="704"/>
        <v>1462.0519139999999</v>
      </c>
      <c r="Y262" s="959">
        <f t="shared" si="704"/>
        <v>1530.8881190000002</v>
      </c>
      <c r="Z262" s="959">
        <f t="shared" si="704"/>
        <v>1535.603764</v>
      </c>
      <c r="AA262" s="959">
        <f t="shared" si="704"/>
        <v>1550.9413519999998</v>
      </c>
      <c r="AB262" s="960">
        <f t="shared" si="704"/>
        <v>1571.2136450000003</v>
      </c>
      <c r="AC262" s="958">
        <f t="shared" si="704"/>
        <v>1598.4258959999997</v>
      </c>
      <c r="AD262" s="959">
        <f t="shared" si="704"/>
        <v>1631.8440579999997</v>
      </c>
      <c r="AE262" s="959">
        <f t="shared" si="704"/>
        <v>1670.849064</v>
      </c>
      <c r="AF262" s="959">
        <f t="shared" si="704"/>
        <v>1707.098653</v>
      </c>
      <c r="AG262" s="960">
        <f t="shared" si="704"/>
        <v>1726.8497979999997</v>
      </c>
      <c r="AH262" s="958">
        <f t="shared" si="704"/>
        <v>1734.6072599999998</v>
      </c>
      <c r="AI262" s="959">
        <f t="shared" si="704"/>
        <v>1754.6908909999997</v>
      </c>
      <c r="AJ262" s="959">
        <f t="shared" si="704"/>
        <v>1767.8295170000001</v>
      </c>
      <c r="AK262" s="959">
        <f t="shared" si="704"/>
        <v>1782.451145</v>
      </c>
      <c r="AL262" s="960">
        <f t="shared" si="704"/>
        <v>1793.5758919999998</v>
      </c>
      <c r="AM262" s="958">
        <f t="shared" si="704"/>
        <v>1806.2046403578747</v>
      </c>
      <c r="AN262" s="959">
        <f t="shared" si="704"/>
        <v>1819.0093922733477</v>
      </c>
      <c r="AO262" s="959">
        <f t="shared" si="704"/>
        <v>1831.9926006618944</v>
      </c>
      <c r="AP262" s="959">
        <f t="shared" si="704"/>
        <v>1845.1567526246308</v>
      </c>
      <c r="AQ262" s="959">
        <f t="shared" si="704"/>
        <v>1858.5043699247503</v>
      </c>
      <c r="AR262" s="959">
        <f t="shared" si="704"/>
        <v>1872.0380094705988</v>
      </c>
      <c r="AS262" s="959">
        <f t="shared" si="704"/>
        <v>1885.7602638054836</v>
      </c>
      <c r="AT262" s="959">
        <f t="shared" si="704"/>
        <v>1899.6737616043097</v>
      </c>
      <c r="AU262" s="959">
        <f t="shared" si="704"/>
        <v>1913.7811681771359</v>
      </c>
      <c r="AV262" s="959">
        <f t="shared" si="704"/>
        <v>1928.0851859797476</v>
      </c>
      <c r="AW262" s="959">
        <f t="shared" si="704"/>
        <v>1942.5885551313499</v>
      </c>
      <c r="AX262" s="959">
        <f t="shared" si="704"/>
        <v>1957.2940539394708</v>
      </c>
      <c r="AY262" s="960">
        <f t="shared" si="704"/>
        <v>1972.2044994321827</v>
      </c>
      <c r="AZ262" s="961"/>
      <c r="CO262" s="819">
        <v>1</v>
      </c>
    </row>
    <row r="263" spans="1:93" ht="17.100000000000001" customHeight="1">
      <c r="A263" s="946" t="s">
        <v>498</v>
      </c>
      <c r="B263" s="947">
        <f>B266+B267+B268+B270+B271+B272+B276+B277+B278+B279+B280+B281+B273</f>
        <v>564.63932199999988</v>
      </c>
      <c r="C263" s="947">
        <f t="shared" ref="C263:AY263" si="706">C266+C267+C268+C270+C271+C272+C276+C277+C278+C279+C280+C281+C273</f>
        <v>785.38502399999993</v>
      </c>
      <c r="D263" s="947">
        <f t="shared" si="706"/>
        <v>647.20972200000017</v>
      </c>
      <c r="E263" s="947">
        <f t="shared" si="706"/>
        <v>707.22173699999985</v>
      </c>
      <c r="F263" s="947">
        <f t="shared" si="706"/>
        <v>778.64799499999992</v>
      </c>
      <c r="G263" s="948">
        <f t="shared" si="706"/>
        <v>823.57742899999994</v>
      </c>
      <c r="H263" s="948">
        <f t="shared" si="706"/>
        <v>883.69585099999983</v>
      </c>
      <c r="I263" s="947">
        <f t="shared" si="706"/>
        <v>943.14534299999991</v>
      </c>
      <c r="J263" s="948">
        <f t="shared" si="706"/>
        <v>825.05377099999998</v>
      </c>
      <c r="K263" s="949">
        <f t="shared" si="706"/>
        <v>956.59407199999998</v>
      </c>
      <c r="L263" s="950">
        <f t="shared" si="706"/>
        <v>878.77325400000018</v>
      </c>
      <c r="M263" s="950">
        <f t="shared" si="706"/>
        <v>980.23199600000009</v>
      </c>
      <c r="N263" s="950">
        <f t="shared" si="706"/>
        <v>922.71202400000016</v>
      </c>
      <c r="O263" s="950">
        <f t="shared" si="706"/>
        <v>1004.3896099999999</v>
      </c>
      <c r="P263" s="950">
        <f t="shared" si="706"/>
        <v>1008.5513630000002</v>
      </c>
      <c r="Q263" s="950">
        <f t="shared" si="706"/>
        <v>1042.7319400000001</v>
      </c>
      <c r="R263" s="950">
        <f t="shared" si="706"/>
        <v>1084.9411949999999</v>
      </c>
      <c r="S263" s="950">
        <f t="shared" si="706"/>
        <v>1067.056509</v>
      </c>
      <c r="T263" s="950">
        <f t="shared" si="706"/>
        <v>1066.0569870000002</v>
      </c>
      <c r="U263" s="948">
        <f t="shared" si="706"/>
        <v>1103.9932190000002</v>
      </c>
      <c r="V263" s="950">
        <f t="shared" si="706"/>
        <v>972.80165200000022</v>
      </c>
      <c r="W263" s="950">
        <f t="shared" ref="W263" si="707">W266+W267+W268+W270+W271+W272+W276+W277+W278+W279+W280+W281+W273</f>
        <v>1000.8961420000001</v>
      </c>
      <c r="X263" s="952">
        <f t="shared" si="706"/>
        <v>919.08405699999992</v>
      </c>
      <c r="Y263" s="948">
        <f t="shared" si="706"/>
        <v>987.92026200000009</v>
      </c>
      <c r="Z263" s="948">
        <f t="shared" si="706"/>
        <v>992.63590700000009</v>
      </c>
      <c r="AA263" s="948">
        <f t="shared" si="706"/>
        <v>1007.973495</v>
      </c>
      <c r="AB263" s="951">
        <f t="shared" si="706"/>
        <v>1028.2457880000002</v>
      </c>
      <c r="AC263" s="952">
        <f t="shared" si="706"/>
        <v>1055.4580389999999</v>
      </c>
      <c r="AD263" s="948">
        <f t="shared" si="706"/>
        <v>1088.8762009999998</v>
      </c>
      <c r="AE263" s="948">
        <f t="shared" si="706"/>
        <v>1127.8812070000001</v>
      </c>
      <c r="AF263" s="948">
        <f t="shared" si="706"/>
        <v>1164.1307959999999</v>
      </c>
      <c r="AG263" s="951">
        <f t="shared" si="706"/>
        <v>1183.8819409999999</v>
      </c>
      <c r="AH263" s="952">
        <f t="shared" si="706"/>
        <v>1191.6394029999999</v>
      </c>
      <c r="AI263" s="948">
        <f t="shared" si="706"/>
        <v>1211.7230339999999</v>
      </c>
      <c r="AJ263" s="948">
        <f t="shared" si="706"/>
        <v>1224.86166</v>
      </c>
      <c r="AK263" s="948">
        <f t="shared" si="706"/>
        <v>1239.4832879999999</v>
      </c>
      <c r="AL263" s="951">
        <f t="shared" si="706"/>
        <v>1250.608035</v>
      </c>
      <c r="AM263" s="952">
        <f t="shared" si="706"/>
        <v>1263.2367833578749</v>
      </c>
      <c r="AN263" s="948">
        <f t="shared" si="706"/>
        <v>1276.0415352733478</v>
      </c>
      <c r="AO263" s="948">
        <f t="shared" si="706"/>
        <v>1289.0247436618943</v>
      </c>
      <c r="AP263" s="948">
        <f t="shared" si="706"/>
        <v>1302.1888956246307</v>
      </c>
      <c r="AQ263" s="948">
        <f t="shared" si="706"/>
        <v>1315.5365129247502</v>
      </c>
      <c r="AR263" s="948">
        <f t="shared" si="706"/>
        <v>1329.0701524705987</v>
      </c>
      <c r="AS263" s="948">
        <f t="shared" si="706"/>
        <v>1342.7924068054836</v>
      </c>
      <c r="AT263" s="948">
        <f t="shared" si="706"/>
        <v>1356.7059046043098</v>
      </c>
      <c r="AU263" s="948">
        <f t="shared" si="706"/>
        <v>1370.8133111771358</v>
      </c>
      <c r="AV263" s="948">
        <f t="shared" si="706"/>
        <v>1385.1173289797475</v>
      </c>
      <c r="AW263" s="948">
        <f t="shared" si="706"/>
        <v>1399.6206981313499</v>
      </c>
      <c r="AX263" s="948">
        <f t="shared" si="706"/>
        <v>1414.3261969394707</v>
      </c>
      <c r="AY263" s="951">
        <f t="shared" si="706"/>
        <v>1429.2366424321829</v>
      </c>
      <c r="CO263" s="819"/>
    </row>
    <row r="264" spans="1:93" ht="17.100000000000001" customHeight="1">
      <c r="A264" s="946" t="s">
        <v>501</v>
      </c>
      <c r="B264" s="947">
        <f t="shared" ref="B264:AY264" si="708">B274</f>
        <v>0</v>
      </c>
      <c r="C264" s="947">
        <f t="shared" si="708"/>
        <v>0</v>
      </c>
      <c r="D264" s="947">
        <f t="shared" si="708"/>
        <v>0</v>
      </c>
      <c r="E264" s="947">
        <f t="shared" si="708"/>
        <v>0</v>
      </c>
      <c r="F264" s="947">
        <f t="shared" si="708"/>
        <v>0</v>
      </c>
      <c r="G264" s="948">
        <f t="shared" si="708"/>
        <v>0</v>
      </c>
      <c r="H264" s="948">
        <f t="shared" si="708"/>
        <v>13.821999999999999</v>
      </c>
      <c r="I264" s="947">
        <f t="shared" si="708"/>
        <v>188.18600000000001</v>
      </c>
      <c r="J264" s="948">
        <f t="shared" si="708"/>
        <v>225.3228</v>
      </c>
      <c r="K264" s="949">
        <f t="shared" si="708"/>
        <v>272.12360000000001</v>
      </c>
      <c r="L264" s="950">
        <f t="shared" si="708"/>
        <v>315.74709999999999</v>
      </c>
      <c r="M264" s="950">
        <f t="shared" si="708"/>
        <v>393.05790000000002</v>
      </c>
      <c r="N264" s="950">
        <f t="shared" si="708"/>
        <v>416.97399999999999</v>
      </c>
      <c r="O264" s="950">
        <f t="shared" si="708"/>
        <v>350.07159999999999</v>
      </c>
      <c r="P264" s="950">
        <f t="shared" si="708"/>
        <v>138.64400000000001</v>
      </c>
      <c r="Q264" s="950">
        <f t="shared" si="708"/>
        <v>146.892</v>
      </c>
      <c r="R264" s="950">
        <f t="shared" si="708"/>
        <v>86.802800000000005</v>
      </c>
      <c r="S264" s="950">
        <f t="shared" si="708"/>
        <v>211.74617000000001</v>
      </c>
      <c r="T264" s="950">
        <f t="shared" si="708"/>
        <v>942.00790999999992</v>
      </c>
      <c r="U264" s="948">
        <f t="shared" si="708"/>
        <v>610.09798999999998</v>
      </c>
      <c r="V264" s="950">
        <f t="shared" si="708"/>
        <v>77.337329999999994</v>
      </c>
      <c r="W264" s="950">
        <f t="shared" ref="W264" si="709">W274</f>
        <v>566.53356799999995</v>
      </c>
      <c r="X264" s="952">
        <f t="shared" si="708"/>
        <v>542.96785699999998</v>
      </c>
      <c r="Y264" s="948">
        <f t="shared" si="708"/>
        <v>542.96785699999998</v>
      </c>
      <c r="Z264" s="948">
        <f t="shared" si="708"/>
        <v>542.96785699999998</v>
      </c>
      <c r="AA264" s="948">
        <f t="shared" si="708"/>
        <v>542.96785699999998</v>
      </c>
      <c r="AB264" s="951">
        <f t="shared" si="708"/>
        <v>542.96785699999998</v>
      </c>
      <c r="AC264" s="952">
        <f t="shared" si="708"/>
        <v>542.96785699999998</v>
      </c>
      <c r="AD264" s="948">
        <f t="shared" si="708"/>
        <v>542.96785699999998</v>
      </c>
      <c r="AE264" s="948">
        <f t="shared" si="708"/>
        <v>542.96785699999998</v>
      </c>
      <c r="AF264" s="948">
        <f t="shared" si="708"/>
        <v>542.96785699999998</v>
      </c>
      <c r="AG264" s="951">
        <f t="shared" si="708"/>
        <v>542.96785699999998</v>
      </c>
      <c r="AH264" s="952">
        <f t="shared" si="708"/>
        <v>542.96785699999998</v>
      </c>
      <c r="AI264" s="948">
        <f t="shared" si="708"/>
        <v>542.96785699999998</v>
      </c>
      <c r="AJ264" s="948">
        <f t="shared" si="708"/>
        <v>542.96785699999998</v>
      </c>
      <c r="AK264" s="948">
        <f t="shared" si="708"/>
        <v>542.96785699999998</v>
      </c>
      <c r="AL264" s="951">
        <f t="shared" si="708"/>
        <v>542.96785699999998</v>
      </c>
      <c r="AM264" s="952">
        <f t="shared" si="708"/>
        <v>542.96785699999998</v>
      </c>
      <c r="AN264" s="948">
        <f t="shared" si="708"/>
        <v>542.96785699999998</v>
      </c>
      <c r="AO264" s="948">
        <f t="shared" si="708"/>
        <v>542.96785699999998</v>
      </c>
      <c r="AP264" s="948">
        <f t="shared" si="708"/>
        <v>542.96785699999998</v>
      </c>
      <c r="AQ264" s="948">
        <f t="shared" si="708"/>
        <v>542.96785699999998</v>
      </c>
      <c r="AR264" s="948">
        <f t="shared" si="708"/>
        <v>542.96785699999998</v>
      </c>
      <c r="AS264" s="948">
        <f t="shared" si="708"/>
        <v>542.96785699999998</v>
      </c>
      <c r="AT264" s="948">
        <f t="shared" si="708"/>
        <v>542.96785699999998</v>
      </c>
      <c r="AU264" s="948">
        <f t="shared" si="708"/>
        <v>542.96785699999998</v>
      </c>
      <c r="AV264" s="948">
        <f t="shared" si="708"/>
        <v>542.96785699999998</v>
      </c>
      <c r="AW264" s="948">
        <f t="shared" si="708"/>
        <v>542.96785699999998</v>
      </c>
      <c r="AX264" s="948">
        <f t="shared" si="708"/>
        <v>542.96785699999998</v>
      </c>
      <c r="AY264" s="951">
        <f t="shared" si="708"/>
        <v>542.96785699999998</v>
      </c>
      <c r="CO264" s="819"/>
    </row>
    <row r="265" spans="1:93" ht="17.100000000000001" customHeight="1">
      <c r="A265" s="908" t="s">
        <v>374</v>
      </c>
      <c r="B265" s="807">
        <f>SUM(B266:B268)</f>
        <v>276.798</v>
      </c>
      <c r="C265" s="808">
        <f t="shared" ref="C265:AZ265" si="710">SUM(C266:C268)</f>
        <v>439.827</v>
      </c>
      <c r="D265" s="808">
        <f t="shared" si="710"/>
        <v>331.06900000000002</v>
      </c>
      <c r="E265" s="808">
        <f t="shared" si="710"/>
        <v>391.822</v>
      </c>
      <c r="F265" s="808">
        <f t="shared" si="710"/>
        <v>444.08000000000004</v>
      </c>
      <c r="G265" s="809">
        <f t="shared" si="710"/>
        <v>418.28999999999996</v>
      </c>
      <c r="H265" s="809">
        <f t="shared" si="710"/>
        <v>423.80700000000002</v>
      </c>
      <c r="I265" s="808">
        <f t="shared" si="710"/>
        <v>395.93899999999996</v>
      </c>
      <c r="J265" s="809">
        <f t="shared" si="710"/>
        <v>354.34699999999998</v>
      </c>
      <c r="K265" s="810">
        <f t="shared" si="710"/>
        <v>424.50094000000001</v>
      </c>
      <c r="L265" s="811">
        <f t="shared" si="710"/>
        <v>387.05160000000001</v>
      </c>
      <c r="M265" s="811">
        <f t="shared" si="710"/>
        <v>459.03239100000008</v>
      </c>
      <c r="N265" s="811">
        <f t="shared" si="710"/>
        <v>423.99200000000002</v>
      </c>
      <c r="O265" s="811">
        <f t="shared" si="710"/>
        <v>414.66643199999999</v>
      </c>
      <c r="P265" s="811">
        <f t="shared" si="710"/>
        <v>378.96899999999999</v>
      </c>
      <c r="Q265" s="811">
        <f t="shared" si="710"/>
        <v>389.30176</v>
      </c>
      <c r="R265" s="811">
        <f t="shared" si="710"/>
        <v>416.75579000000005</v>
      </c>
      <c r="S265" s="811">
        <f t="shared" si="710"/>
        <v>407.7799</v>
      </c>
      <c r="T265" s="811">
        <f t="shared" si="710"/>
        <v>376.92030999999997</v>
      </c>
      <c r="U265" s="809">
        <f t="shared" si="710"/>
        <v>392.11573799999996</v>
      </c>
      <c r="V265" s="811">
        <f t="shared" si="710"/>
        <v>229.32221000000001</v>
      </c>
      <c r="W265" s="811">
        <f t="shared" ref="W265" si="711">SUM(W266:W268)</f>
        <v>161.41790799999998</v>
      </c>
      <c r="X265" s="813">
        <f t="shared" si="710"/>
        <v>171.03395500000002</v>
      </c>
      <c r="Y265" s="814">
        <f t="shared" si="710"/>
        <v>174.88420600000001</v>
      </c>
      <c r="Z265" s="814">
        <f t="shared" si="710"/>
        <v>174.88420600000001</v>
      </c>
      <c r="AA265" s="814">
        <f t="shared" si="710"/>
        <v>174.88420600000001</v>
      </c>
      <c r="AB265" s="812">
        <f t="shared" si="710"/>
        <v>174.88420600000001</v>
      </c>
      <c r="AC265" s="813">
        <f t="shared" si="710"/>
        <v>174.88420600000001</v>
      </c>
      <c r="AD265" s="814">
        <f t="shared" si="710"/>
        <v>174.88420600000001</v>
      </c>
      <c r="AE265" s="814">
        <f t="shared" si="710"/>
        <v>174.88420600000001</v>
      </c>
      <c r="AF265" s="814">
        <f t="shared" si="710"/>
        <v>174.88420600000001</v>
      </c>
      <c r="AG265" s="812">
        <f t="shared" si="710"/>
        <v>174.88420600000001</v>
      </c>
      <c r="AH265" s="813">
        <f t="shared" si="710"/>
        <v>174.88420600000001</v>
      </c>
      <c r="AI265" s="814">
        <f t="shared" si="710"/>
        <v>174.88420600000001</v>
      </c>
      <c r="AJ265" s="814">
        <f t="shared" si="710"/>
        <v>174.88420600000001</v>
      </c>
      <c r="AK265" s="814">
        <f t="shared" si="710"/>
        <v>174.88420600000001</v>
      </c>
      <c r="AL265" s="812">
        <f t="shared" si="710"/>
        <v>174.88420600000001</v>
      </c>
      <c r="AM265" s="813">
        <f t="shared" si="710"/>
        <v>174.88420600000001</v>
      </c>
      <c r="AN265" s="814">
        <f t="shared" si="710"/>
        <v>174.88420600000001</v>
      </c>
      <c r="AO265" s="814">
        <f t="shared" si="710"/>
        <v>174.88420600000001</v>
      </c>
      <c r="AP265" s="814">
        <f t="shared" si="710"/>
        <v>174.88420600000001</v>
      </c>
      <c r="AQ265" s="814">
        <f t="shared" si="710"/>
        <v>174.88420600000001</v>
      </c>
      <c r="AR265" s="814">
        <f t="shared" si="710"/>
        <v>174.88420600000001</v>
      </c>
      <c r="AS265" s="814">
        <f t="shared" si="710"/>
        <v>174.88420600000001</v>
      </c>
      <c r="AT265" s="814">
        <f t="shared" si="710"/>
        <v>174.88420600000001</v>
      </c>
      <c r="AU265" s="814">
        <f t="shared" si="710"/>
        <v>174.88420600000001</v>
      </c>
      <c r="AV265" s="814">
        <f t="shared" si="710"/>
        <v>174.88420600000001</v>
      </c>
      <c r="AW265" s="814">
        <f t="shared" si="710"/>
        <v>174.88420600000001</v>
      </c>
      <c r="AX265" s="814">
        <f t="shared" si="710"/>
        <v>174.88420600000001</v>
      </c>
      <c r="AY265" s="812">
        <f t="shared" si="710"/>
        <v>174.88420600000001</v>
      </c>
      <c r="AZ265" s="4">
        <f t="shared" si="710"/>
        <v>0</v>
      </c>
      <c r="CO265" s="819">
        <v>5</v>
      </c>
    </row>
    <row r="266" spans="1:93" ht="17.100000000000001" customHeight="1">
      <c r="A266" s="909" t="s">
        <v>462</v>
      </c>
      <c r="B266" s="910">
        <f t="shared" ref="B266:AG266" si="712">B8</f>
        <v>4.4960000000000004</v>
      </c>
      <c r="C266" s="911">
        <f t="shared" si="712"/>
        <v>4.327</v>
      </c>
      <c r="D266" s="911">
        <f t="shared" si="712"/>
        <v>4.3949999999999996</v>
      </c>
      <c r="E266" s="911">
        <f t="shared" si="712"/>
        <v>4.2910000000000004</v>
      </c>
      <c r="F266" s="911">
        <f t="shared" si="712"/>
        <v>4.0830000000000002</v>
      </c>
      <c r="G266" s="912">
        <f t="shared" si="712"/>
        <v>3.7770000000000001</v>
      </c>
      <c r="H266" s="912">
        <f t="shared" si="712"/>
        <v>3.3650000000000002</v>
      </c>
      <c r="I266" s="911">
        <f t="shared" si="712"/>
        <v>3.2650000000000001</v>
      </c>
      <c r="J266" s="912">
        <f t="shared" si="712"/>
        <v>3.4070100000000001</v>
      </c>
      <c r="K266" s="913">
        <f t="shared" si="712"/>
        <v>3.1408499999999999</v>
      </c>
      <c r="L266" s="914">
        <f t="shared" si="712"/>
        <v>2.61537</v>
      </c>
      <c r="M266" s="914">
        <f t="shared" si="712"/>
        <v>2.3458510000000001</v>
      </c>
      <c r="N266" s="914">
        <f t="shared" si="712"/>
        <v>3.0920000000000001</v>
      </c>
      <c r="O266" s="914">
        <f t="shared" si="712"/>
        <v>2.9028499999999999</v>
      </c>
      <c r="P266" s="914">
        <f t="shared" si="712"/>
        <v>2.8690000000000002</v>
      </c>
      <c r="Q266" s="914">
        <f t="shared" si="712"/>
        <v>2.3804699999999999</v>
      </c>
      <c r="R266" s="914">
        <f t="shared" si="712"/>
        <v>2.23183</v>
      </c>
      <c r="S266" s="914">
        <f t="shared" si="712"/>
        <v>2.4265799999999995</v>
      </c>
      <c r="T266" s="914">
        <f t="shared" si="712"/>
        <v>2.1332400000000002</v>
      </c>
      <c r="U266" s="912">
        <f t="shared" si="712"/>
        <v>2.223948</v>
      </c>
      <c r="V266" s="914">
        <f t="shared" si="712"/>
        <v>2.4782099999999998</v>
      </c>
      <c r="W266" s="914">
        <f t="shared" ref="W266" si="713">W8</f>
        <v>2.5603399999999996</v>
      </c>
      <c r="X266" s="916">
        <f t="shared" si="712"/>
        <v>2.86</v>
      </c>
      <c r="Y266" s="917">
        <f t="shared" si="712"/>
        <v>2.86</v>
      </c>
      <c r="Z266" s="917">
        <f t="shared" si="712"/>
        <v>2.86</v>
      </c>
      <c r="AA266" s="917">
        <f t="shared" si="712"/>
        <v>2.86</v>
      </c>
      <c r="AB266" s="915">
        <f t="shared" si="712"/>
        <v>2.86</v>
      </c>
      <c r="AC266" s="916">
        <f t="shared" si="712"/>
        <v>2.86</v>
      </c>
      <c r="AD266" s="917">
        <f t="shared" si="712"/>
        <v>2.86</v>
      </c>
      <c r="AE266" s="917">
        <f t="shared" si="712"/>
        <v>2.86</v>
      </c>
      <c r="AF266" s="917">
        <f t="shared" si="712"/>
        <v>2.86</v>
      </c>
      <c r="AG266" s="915">
        <f t="shared" si="712"/>
        <v>2.86</v>
      </c>
      <c r="AH266" s="916">
        <f t="shared" ref="AH266:AY266" si="714">AH8</f>
        <v>2.86</v>
      </c>
      <c r="AI266" s="917">
        <f t="shared" si="714"/>
        <v>2.86</v>
      </c>
      <c r="AJ266" s="917">
        <f t="shared" si="714"/>
        <v>2.86</v>
      </c>
      <c r="AK266" s="917">
        <f t="shared" si="714"/>
        <v>2.86</v>
      </c>
      <c r="AL266" s="915">
        <f t="shared" si="714"/>
        <v>2.86</v>
      </c>
      <c r="AM266" s="916">
        <f t="shared" si="714"/>
        <v>2.86</v>
      </c>
      <c r="AN266" s="917">
        <f t="shared" si="714"/>
        <v>2.86</v>
      </c>
      <c r="AO266" s="917">
        <f t="shared" si="714"/>
        <v>2.86</v>
      </c>
      <c r="AP266" s="917">
        <f t="shared" si="714"/>
        <v>2.86</v>
      </c>
      <c r="AQ266" s="917">
        <f t="shared" si="714"/>
        <v>2.86</v>
      </c>
      <c r="AR266" s="917">
        <f t="shared" si="714"/>
        <v>2.86</v>
      </c>
      <c r="AS266" s="917">
        <f t="shared" si="714"/>
        <v>2.86</v>
      </c>
      <c r="AT266" s="917">
        <f t="shared" si="714"/>
        <v>2.86</v>
      </c>
      <c r="AU266" s="917">
        <f t="shared" si="714"/>
        <v>2.86</v>
      </c>
      <c r="AV266" s="917">
        <f t="shared" si="714"/>
        <v>2.86</v>
      </c>
      <c r="AW266" s="917">
        <f t="shared" si="714"/>
        <v>2.86</v>
      </c>
      <c r="AX266" s="917">
        <f t="shared" si="714"/>
        <v>2.86</v>
      </c>
      <c r="AY266" s="915">
        <f t="shared" si="714"/>
        <v>2.86</v>
      </c>
      <c r="AZ266" s="4" t="s">
        <v>463</v>
      </c>
      <c r="CO266" s="819"/>
    </row>
    <row r="267" spans="1:93" ht="17.100000000000001" customHeight="1">
      <c r="A267" s="909" t="s">
        <v>460</v>
      </c>
      <c r="B267" s="910">
        <f t="shared" ref="B267:AG267" si="715">B10</f>
        <v>125.21599999999999</v>
      </c>
      <c r="C267" s="911">
        <f t="shared" si="715"/>
        <v>261.20800000000003</v>
      </c>
      <c r="D267" s="911">
        <f t="shared" si="715"/>
        <v>162.76900000000001</v>
      </c>
      <c r="E267" s="911">
        <f t="shared" si="715"/>
        <v>204.45599999999999</v>
      </c>
      <c r="F267" s="911">
        <f t="shared" si="715"/>
        <v>269.07900000000001</v>
      </c>
      <c r="G267" s="912">
        <f t="shared" si="715"/>
        <v>257.50900000000001</v>
      </c>
      <c r="H267" s="912">
        <f t="shared" si="715"/>
        <v>217.56100000000001</v>
      </c>
      <c r="I267" s="911">
        <f t="shared" si="715"/>
        <v>199.36500000000001</v>
      </c>
      <c r="J267" s="912">
        <f t="shared" si="715"/>
        <v>166.08635999999998</v>
      </c>
      <c r="K267" s="913">
        <f t="shared" si="715"/>
        <v>201.54761999999999</v>
      </c>
      <c r="L267" s="914">
        <f t="shared" si="715"/>
        <v>188.13633999999999</v>
      </c>
      <c r="M267" s="914">
        <f t="shared" si="715"/>
        <v>230.22709</v>
      </c>
      <c r="N267" s="914">
        <f t="shared" si="715"/>
        <v>218.572</v>
      </c>
      <c r="O267" s="914">
        <f t="shared" si="715"/>
        <v>223.96826200000001</v>
      </c>
      <c r="P267" s="914">
        <f t="shared" si="715"/>
        <v>234.29599999999999</v>
      </c>
      <c r="Q267" s="914">
        <f t="shared" si="715"/>
        <v>233.15290999999999</v>
      </c>
      <c r="R267" s="914">
        <f t="shared" si="715"/>
        <v>235.42859000000001</v>
      </c>
      <c r="S267" s="914">
        <f t="shared" si="715"/>
        <v>228.99814000000003</v>
      </c>
      <c r="T267" s="914">
        <f t="shared" si="715"/>
        <v>204.93464</v>
      </c>
      <c r="U267" s="912">
        <f t="shared" si="715"/>
        <v>191.18146999999999</v>
      </c>
      <c r="V267" s="914">
        <f t="shared" si="715"/>
        <v>189.43996000000001</v>
      </c>
      <c r="W267" s="914">
        <f t="shared" ref="W267" si="716">W10</f>
        <v>158.85756799999999</v>
      </c>
      <c r="X267" s="916">
        <f t="shared" si="715"/>
        <v>168.17395500000001</v>
      </c>
      <c r="Y267" s="917">
        <f t="shared" si="715"/>
        <v>172.02420599999999</v>
      </c>
      <c r="Z267" s="917">
        <f t="shared" si="715"/>
        <v>172.02420599999999</v>
      </c>
      <c r="AA267" s="917">
        <f t="shared" si="715"/>
        <v>172.02420599999999</v>
      </c>
      <c r="AB267" s="915">
        <f t="shared" si="715"/>
        <v>172.02420599999999</v>
      </c>
      <c r="AC267" s="916">
        <f t="shared" si="715"/>
        <v>172.02420599999999</v>
      </c>
      <c r="AD267" s="917">
        <f t="shared" si="715"/>
        <v>172.02420599999999</v>
      </c>
      <c r="AE267" s="917">
        <f t="shared" si="715"/>
        <v>172.02420599999999</v>
      </c>
      <c r="AF267" s="917">
        <f t="shared" si="715"/>
        <v>172.02420599999999</v>
      </c>
      <c r="AG267" s="915">
        <f t="shared" si="715"/>
        <v>172.02420599999999</v>
      </c>
      <c r="AH267" s="916">
        <f t="shared" ref="AH267:AY267" si="717">AH10</f>
        <v>172.02420599999999</v>
      </c>
      <c r="AI267" s="917">
        <f t="shared" si="717"/>
        <v>172.02420599999999</v>
      </c>
      <c r="AJ267" s="917">
        <f t="shared" si="717"/>
        <v>172.02420599999999</v>
      </c>
      <c r="AK267" s="917">
        <f t="shared" si="717"/>
        <v>172.02420599999999</v>
      </c>
      <c r="AL267" s="915">
        <f t="shared" si="717"/>
        <v>172.02420599999999</v>
      </c>
      <c r="AM267" s="916">
        <f t="shared" si="717"/>
        <v>172.02420599999999</v>
      </c>
      <c r="AN267" s="917">
        <f t="shared" si="717"/>
        <v>172.02420599999999</v>
      </c>
      <c r="AO267" s="917">
        <f t="shared" si="717"/>
        <v>172.02420599999999</v>
      </c>
      <c r="AP267" s="917">
        <f t="shared" si="717"/>
        <v>172.02420599999999</v>
      </c>
      <c r="AQ267" s="917">
        <f t="shared" si="717"/>
        <v>172.02420599999999</v>
      </c>
      <c r="AR267" s="917">
        <f t="shared" si="717"/>
        <v>172.02420599999999</v>
      </c>
      <c r="AS267" s="917">
        <f t="shared" si="717"/>
        <v>172.02420599999999</v>
      </c>
      <c r="AT267" s="917">
        <f t="shared" si="717"/>
        <v>172.02420599999999</v>
      </c>
      <c r="AU267" s="917">
        <f t="shared" si="717"/>
        <v>172.02420599999999</v>
      </c>
      <c r="AV267" s="917">
        <f t="shared" si="717"/>
        <v>172.02420599999999</v>
      </c>
      <c r="AW267" s="917">
        <f t="shared" si="717"/>
        <v>172.02420599999999</v>
      </c>
      <c r="AX267" s="917">
        <f t="shared" si="717"/>
        <v>172.02420599999999</v>
      </c>
      <c r="AY267" s="915">
        <f t="shared" si="717"/>
        <v>172.02420599999999</v>
      </c>
      <c r="AZ267" s="4" t="s">
        <v>463</v>
      </c>
      <c r="CO267" s="819"/>
    </row>
    <row r="268" spans="1:93" ht="17.100000000000001" customHeight="1">
      <c r="A268" s="909" t="s">
        <v>461</v>
      </c>
      <c r="B268" s="910">
        <f t="shared" ref="B268:AG268" si="718">B12</f>
        <v>147.08600000000001</v>
      </c>
      <c r="C268" s="911">
        <f t="shared" si="718"/>
        <v>174.292</v>
      </c>
      <c r="D268" s="911">
        <f t="shared" si="718"/>
        <v>163.905</v>
      </c>
      <c r="E268" s="911">
        <f t="shared" si="718"/>
        <v>183.07499999999999</v>
      </c>
      <c r="F268" s="911">
        <f t="shared" si="718"/>
        <v>170.91800000000001</v>
      </c>
      <c r="G268" s="912">
        <f t="shared" si="718"/>
        <v>157.00399999999999</v>
      </c>
      <c r="H268" s="912">
        <f t="shared" si="718"/>
        <v>202.881</v>
      </c>
      <c r="I268" s="911">
        <f t="shared" si="718"/>
        <v>193.309</v>
      </c>
      <c r="J268" s="912">
        <f t="shared" si="718"/>
        <v>184.85363000000001</v>
      </c>
      <c r="K268" s="913">
        <f t="shared" si="718"/>
        <v>219.81246999999999</v>
      </c>
      <c r="L268" s="914">
        <f t="shared" si="718"/>
        <v>196.29989</v>
      </c>
      <c r="M268" s="914">
        <f t="shared" si="718"/>
        <v>226.45945000000003</v>
      </c>
      <c r="N268" s="914">
        <f t="shared" si="718"/>
        <v>202.328</v>
      </c>
      <c r="O268" s="914">
        <f t="shared" si="718"/>
        <v>187.79532</v>
      </c>
      <c r="P268" s="914">
        <f t="shared" si="718"/>
        <v>141.804</v>
      </c>
      <c r="Q268" s="914">
        <f t="shared" si="718"/>
        <v>153.76838000000001</v>
      </c>
      <c r="R268" s="914">
        <f t="shared" si="718"/>
        <v>179.09537</v>
      </c>
      <c r="S268" s="914">
        <f t="shared" si="718"/>
        <v>176.35517999999996</v>
      </c>
      <c r="T268" s="914">
        <f t="shared" si="718"/>
        <v>169.85243</v>
      </c>
      <c r="U268" s="912">
        <f t="shared" si="718"/>
        <v>198.71032</v>
      </c>
      <c r="V268" s="914">
        <f t="shared" si="718"/>
        <v>37.404040000000002</v>
      </c>
      <c r="W268" s="914">
        <f t="shared" ref="W268" si="719">W12</f>
        <v>0</v>
      </c>
      <c r="X268" s="916">
        <f t="shared" si="718"/>
        <v>0</v>
      </c>
      <c r="Y268" s="917">
        <f t="shared" si="718"/>
        <v>0</v>
      </c>
      <c r="Z268" s="917">
        <f t="shared" si="718"/>
        <v>0</v>
      </c>
      <c r="AA268" s="917">
        <f t="shared" si="718"/>
        <v>0</v>
      </c>
      <c r="AB268" s="915">
        <f t="shared" si="718"/>
        <v>0</v>
      </c>
      <c r="AC268" s="916">
        <f t="shared" si="718"/>
        <v>0</v>
      </c>
      <c r="AD268" s="917">
        <f t="shared" si="718"/>
        <v>0</v>
      </c>
      <c r="AE268" s="917">
        <f t="shared" si="718"/>
        <v>0</v>
      </c>
      <c r="AF268" s="917">
        <f t="shared" si="718"/>
        <v>0</v>
      </c>
      <c r="AG268" s="915">
        <f t="shared" si="718"/>
        <v>0</v>
      </c>
      <c r="AH268" s="916">
        <f t="shared" ref="AH268:AY268" si="720">AH12</f>
        <v>0</v>
      </c>
      <c r="AI268" s="917">
        <f t="shared" si="720"/>
        <v>0</v>
      </c>
      <c r="AJ268" s="917">
        <f t="shared" si="720"/>
        <v>0</v>
      </c>
      <c r="AK268" s="917">
        <f t="shared" si="720"/>
        <v>0</v>
      </c>
      <c r="AL268" s="915">
        <f t="shared" si="720"/>
        <v>0</v>
      </c>
      <c r="AM268" s="916">
        <f t="shared" si="720"/>
        <v>0</v>
      </c>
      <c r="AN268" s="917">
        <f t="shared" si="720"/>
        <v>0</v>
      </c>
      <c r="AO268" s="917">
        <f t="shared" si="720"/>
        <v>0</v>
      </c>
      <c r="AP268" s="917">
        <f t="shared" si="720"/>
        <v>0</v>
      </c>
      <c r="AQ268" s="917">
        <f t="shared" si="720"/>
        <v>0</v>
      </c>
      <c r="AR268" s="917">
        <f t="shared" si="720"/>
        <v>0</v>
      </c>
      <c r="AS268" s="917">
        <f t="shared" si="720"/>
        <v>0</v>
      </c>
      <c r="AT268" s="917">
        <f t="shared" si="720"/>
        <v>0</v>
      </c>
      <c r="AU268" s="917">
        <f t="shared" si="720"/>
        <v>0</v>
      </c>
      <c r="AV268" s="917">
        <f t="shared" si="720"/>
        <v>0</v>
      </c>
      <c r="AW268" s="917">
        <f t="shared" si="720"/>
        <v>0</v>
      </c>
      <c r="AX268" s="917">
        <f t="shared" si="720"/>
        <v>0</v>
      </c>
      <c r="AY268" s="915">
        <f t="shared" si="720"/>
        <v>0</v>
      </c>
      <c r="AZ268" s="4" t="s">
        <v>463</v>
      </c>
      <c r="CO268" s="819"/>
    </row>
    <row r="269" spans="1:93" ht="17.100000000000001" customHeight="1">
      <c r="A269" s="805" t="s">
        <v>375</v>
      </c>
      <c r="B269" s="815">
        <f>SUM(B270:B274)</f>
        <v>236.16499999999999</v>
      </c>
      <c r="C269" s="815">
        <f t="shared" ref="C269:AY269" si="721">SUM(C270:C274)</f>
        <v>246.261</v>
      </c>
      <c r="D269" s="815">
        <f t="shared" si="721"/>
        <v>253.63800000000001</v>
      </c>
      <c r="E269" s="815">
        <f t="shared" si="721"/>
        <v>258.35700000000003</v>
      </c>
      <c r="F269" s="815">
        <f t="shared" si="721"/>
        <v>268.904</v>
      </c>
      <c r="G269" s="816">
        <f t="shared" si="721"/>
        <v>291.13</v>
      </c>
      <c r="H269" s="816">
        <f t="shared" si="721"/>
        <v>320.07</v>
      </c>
      <c r="I269" s="815">
        <f t="shared" si="721"/>
        <v>505.63800000000003</v>
      </c>
      <c r="J269" s="816">
        <f t="shared" si="721"/>
        <v>554.57351600000004</v>
      </c>
      <c r="K269" s="817">
        <f t="shared" si="721"/>
        <v>629.79806900000005</v>
      </c>
      <c r="L269" s="818">
        <f t="shared" si="721"/>
        <v>675.74736000000007</v>
      </c>
      <c r="M269" s="818">
        <f t="shared" si="721"/>
        <v>790.44991000000005</v>
      </c>
      <c r="N269" s="818">
        <f t="shared" si="721"/>
        <v>815.58100000000002</v>
      </c>
      <c r="O269" s="818">
        <f t="shared" si="721"/>
        <v>768.89449999999999</v>
      </c>
      <c r="P269" s="818">
        <f t="shared" si="721"/>
        <v>581.62699999999995</v>
      </c>
      <c r="Q269" s="818">
        <f t="shared" si="721"/>
        <v>635.26298999999995</v>
      </c>
      <c r="R269" s="818">
        <f t="shared" si="721"/>
        <v>578.21157000000005</v>
      </c>
      <c r="S269" s="818">
        <f t="shared" si="721"/>
        <v>726.31651999999997</v>
      </c>
      <c r="T269" s="818">
        <f t="shared" si="721"/>
        <v>1496.8011200000001</v>
      </c>
      <c r="U269" s="816">
        <f t="shared" si="721"/>
        <v>1148.16857</v>
      </c>
      <c r="V269" s="818">
        <f t="shared" si="721"/>
        <v>600.14669100000003</v>
      </c>
      <c r="W269" s="818">
        <f t="shared" ref="W269" si="722">SUM(W270:W274)</f>
        <v>1100.0147469999999</v>
      </c>
      <c r="X269" s="813">
        <f t="shared" si="721"/>
        <v>1126.781387</v>
      </c>
      <c r="Y269" s="814">
        <f t="shared" si="721"/>
        <v>1182.959331</v>
      </c>
      <c r="Z269" s="814">
        <f t="shared" si="721"/>
        <v>1197.1000490000001</v>
      </c>
      <c r="AA269" s="814">
        <f t="shared" si="721"/>
        <v>1210.8920639999999</v>
      </c>
      <c r="AB269" s="812">
        <f t="shared" si="721"/>
        <v>1241.4934429999998</v>
      </c>
      <c r="AC269" s="813">
        <f t="shared" si="721"/>
        <v>1273.46489</v>
      </c>
      <c r="AD269" s="814">
        <f t="shared" si="721"/>
        <v>1306.8830519999999</v>
      </c>
      <c r="AE269" s="814">
        <f t="shared" si="721"/>
        <v>1341.8054149999998</v>
      </c>
      <c r="AF269" s="814">
        <f t="shared" si="721"/>
        <v>1378.289464</v>
      </c>
      <c r="AG269" s="812">
        <f t="shared" si="721"/>
        <v>1397.9782029999999</v>
      </c>
      <c r="AH269" s="813">
        <f t="shared" si="721"/>
        <v>1412.3495459999999</v>
      </c>
      <c r="AI269" s="814">
        <f t="shared" si="721"/>
        <v>1426.7208889999999</v>
      </c>
      <c r="AJ269" s="814">
        <f t="shared" si="721"/>
        <v>1436.3017839999998</v>
      </c>
      <c r="AK269" s="814">
        <f t="shared" si="721"/>
        <v>1446.8407689999999</v>
      </c>
      <c r="AL269" s="812">
        <f t="shared" si="721"/>
        <v>1459.2959329999999</v>
      </c>
      <c r="AM269" s="813">
        <f t="shared" si="721"/>
        <v>1471.9246813578748</v>
      </c>
      <c r="AN269" s="814">
        <f t="shared" si="721"/>
        <v>1484.7294332733477</v>
      </c>
      <c r="AO269" s="814">
        <f t="shared" si="721"/>
        <v>1497.7126416618942</v>
      </c>
      <c r="AP269" s="814">
        <f t="shared" si="721"/>
        <v>1510.8767936246306</v>
      </c>
      <c r="AQ269" s="814">
        <f t="shared" si="721"/>
        <v>1524.2244109247501</v>
      </c>
      <c r="AR269" s="814">
        <f t="shared" si="721"/>
        <v>1537.7580504705984</v>
      </c>
      <c r="AS269" s="814">
        <f t="shared" si="721"/>
        <v>1551.4803048054835</v>
      </c>
      <c r="AT269" s="814">
        <f t="shared" si="721"/>
        <v>1565.3938026043097</v>
      </c>
      <c r="AU269" s="814">
        <f t="shared" si="721"/>
        <v>1579.5012091771359</v>
      </c>
      <c r="AV269" s="814">
        <f t="shared" si="721"/>
        <v>1593.8052269797477</v>
      </c>
      <c r="AW269" s="814">
        <f t="shared" si="721"/>
        <v>1608.30859613135</v>
      </c>
      <c r="AX269" s="814">
        <f t="shared" si="721"/>
        <v>1623.0140949394709</v>
      </c>
      <c r="AY269" s="812">
        <f t="shared" si="721"/>
        <v>1637.9245404321828</v>
      </c>
      <c r="CO269" s="819">
        <v>6</v>
      </c>
    </row>
    <row r="270" spans="1:93" ht="17.100000000000001" customHeight="1">
      <c r="A270" s="909" t="s">
        <v>464</v>
      </c>
      <c r="B270" s="919">
        <f t="shared" ref="B270:AG270" si="723">B6</f>
        <v>228.583</v>
      </c>
      <c r="C270" s="919">
        <f t="shared" si="723"/>
        <v>242.179</v>
      </c>
      <c r="D270" s="919">
        <f t="shared" si="723"/>
        <v>247.48400000000001</v>
      </c>
      <c r="E270" s="919">
        <f t="shared" si="723"/>
        <v>250.328</v>
      </c>
      <c r="F270" s="919">
        <f t="shared" si="723"/>
        <v>258.52199999999999</v>
      </c>
      <c r="G270" s="918">
        <f t="shared" si="723"/>
        <v>280.86599999999999</v>
      </c>
      <c r="H270" s="918">
        <f t="shared" si="723"/>
        <v>295.93799999999999</v>
      </c>
      <c r="I270" s="919">
        <f t="shared" si="723"/>
        <v>305.428</v>
      </c>
      <c r="J270" s="918">
        <f t="shared" si="723"/>
        <v>319.84472</v>
      </c>
      <c r="K270" s="920">
        <f t="shared" si="723"/>
        <v>349.92697500000003</v>
      </c>
      <c r="L270" s="921">
        <f t="shared" si="723"/>
        <v>353.44439</v>
      </c>
      <c r="M270" s="921">
        <f t="shared" si="723"/>
        <v>390.36220000000003</v>
      </c>
      <c r="N270" s="921">
        <f t="shared" si="723"/>
        <v>389.29300000000001</v>
      </c>
      <c r="O270" s="921">
        <f t="shared" si="723"/>
        <v>412.15456</v>
      </c>
      <c r="P270" s="921">
        <f t="shared" si="723"/>
        <v>436.07600000000002</v>
      </c>
      <c r="Q270" s="921">
        <f t="shared" si="723"/>
        <v>471.42894999999999</v>
      </c>
      <c r="R270" s="921">
        <f t="shared" si="723"/>
        <v>482.99121000000002</v>
      </c>
      <c r="S270" s="921">
        <f t="shared" si="723"/>
        <v>505.71424999999999</v>
      </c>
      <c r="T270" s="921">
        <f t="shared" si="723"/>
        <v>545.90035</v>
      </c>
      <c r="U270" s="918">
        <f t="shared" si="723"/>
        <v>524.95262000000002</v>
      </c>
      <c r="V270" s="921">
        <f t="shared" si="723"/>
        <v>511.42970000000003</v>
      </c>
      <c r="W270" s="921">
        <f t="shared" ref="W270" si="724">W6</f>
        <v>529.20072900000002</v>
      </c>
      <c r="X270" s="916">
        <f t="shared" si="723"/>
        <v>573.63352999999995</v>
      </c>
      <c r="Y270" s="917">
        <f t="shared" si="723"/>
        <v>600.44087400000001</v>
      </c>
      <c r="Z270" s="917">
        <f t="shared" si="723"/>
        <v>628.46499200000005</v>
      </c>
      <c r="AA270" s="917">
        <f t="shared" si="723"/>
        <v>657.74420699999996</v>
      </c>
      <c r="AB270" s="915">
        <f t="shared" si="723"/>
        <v>688.34558600000003</v>
      </c>
      <c r="AC270" s="916">
        <f t="shared" si="723"/>
        <v>720.31703300000004</v>
      </c>
      <c r="AD270" s="917">
        <f t="shared" si="723"/>
        <v>753.73519499999998</v>
      </c>
      <c r="AE270" s="917">
        <f t="shared" si="723"/>
        <v>788.65755799999999</v>
      </c>
      <c r="AF270" s="917">
        <f t="shared" si="723"/>
        <v>825.14160700000002</v>
      </c>
      <c r="AG270" s="915">
        <f t="shared" si="723"/>
        <v>844.83034599999996</v>
      </c>
      <c r="AH270" s="916">
        <f t="shared" ref="AH270:AY270" si="725">AH6</f>
        <v>859.20168899999999</v>
      </c>
      <c r="AI270" s="917">
        <f t="shared" si="725"/>
        <v>873.57303200000001</v>
      </c>
      <c r="AJ270" s="917">
        <f t="shared" si="725"/>
        <v>883.15392699999995</v>
      </c>
      <c r="AK270" s="917">
        <f t="shared" si="725"/>
        <v>893.69291199999998</v>
      </c>
      <c r="AL270" s="915">
        <f t="shared" si="725"/>
        <v>906.14807599999995</v>
      </c>
      <c r="AM270" s="916">
        <f t="shared" si="725"/>
        <v>918.77682435787483</v>
      </c>
      <c r="AN270" s="917">
        <f t="shared" si="725"/>
        <v>931.58157627334765</v>
      </c>
      <c r="AO270" s="917">
        <f t="shared" si="725"/>
        <v>944.56478466189424</v>
      </c>
      <c r="AP270" s="917">
        <f t="shared" si="725"/>
        <v>957.72893662463071</v>
      </c>
      <c r="AQ270" s="917">
        <f t="shared" si="725"/>
        <v>971.07655392475021</v>
      </c>
      <c r="AR270" s="917">
        <f t="shared" si="725"/>
        <v>984.61019347059857</v>
      </c>
      <c r="AS270" s="917">
        <f t="shared" si="725"/>
        <v>998.33244780548353</v>
      </c>
      <c r="AT270" s="917">
        <f t="shared" si="725"/>
        <v>1012.2459456043098</v>
      </c>
      <c r="AU270" s="917">
        <f t="shared" si="725"/>
        <v>1026.3533521771358</v>
      </c>
      <c r="AV270" s="917">
        <f t="shared" si="725"/>
        <v>1040.6573699797475</v>
      </c>
      <c r="AW270" s="917">
        <f t="shared" si="725"/>
        <v>1055.1607391313498</v>
      </c>
      <c r="AX270" s="917">
        <f t="shared" si="725"/>
        <v>1069.8662379394707</v>
      </c>
      <c r="AY270" s="915">
        <f t="shared" si="725"/>
        <v>1084.7766834321828</v>
      </c>
      <c r="CO270" s="819"/>
    </row>
    <row r="271" spans="1:93" ht="17.100000000000001" customHeight="1">
      <c r="A271" s="909" t="s">
        <v>465</v>
      </c>
      <c r="B271" s="919">
        <f t="shared" ref="B271:AG271" si="726">B7</f>
        <v>0</v>
      </c>
      <c r="C271" s="919">
        <f t="shared" si="726"/>
        <v>0</v>
      </c>
      <c r="D271" s="919">
        <f t="shared" si="726"/>
        <v>0</v>
      </c>
      <c r="E271" s="919">
        <f t="shared" si="726"/>
        <v>0</v>
      </c>
      <c r="F271" s="919">
        <f t="shared" si="726"/>
        <v>0</v>
      </c>
      <c r="G271" s="918">
        <f t="shared" si="726"/>
        <v>0</v>
      </c>
      <c r="H271" s="918">
        <f t="shared" si="726"/>
        <v>0</v>
      </c>
      <c r="I271" s="919">
        <f t="shared" si="726"/>
        <v>0</v>
      </c>
      <c r="J271" s="918">
        <f t="shared" si="726"/>
        <v>0</v>
      </c>
      <c r="K271" s="920">
        <f t="shared" si="726"/>
        <v>0</v>
      </c>
      <c r="L271" s="921">
        <f t="shared" si="726"/>
        <v>0</v>
      </c>
      <c r="M271" s="921">
        <f t="shared" si="726"/>
        <v>0</v>
      </c>
      <c r="N271" s="921">
        <f t="shared" si="726"/>
        <v>0</v>
      </c>
      <c r="O271" s="921">
        <f t="shared" si="726"/>
        <v>0</v>
      </c>
      <c r="P271" s="921">
        <f t="shared" si="726"/>
        <v>0</v>
      </c>
      <c r="Q271" s="921">
        <f t="shared" si="726"/>
        <v>0</v>
      </c>
      <c r="R271" s="921">
        <f t="shared" si="726"/>
        <v>0</v>
      </c>
      <c r="S271" s="921">
        <f t="shared" si="726"/>
        <v>0</v>
      </c>
      <c r="T271" s="921">
        <f t="shared" si="726"/>
        <v>0</v>
      </c>
      <c r="U271" s="918">
        <f t="shared" si="726"/>
        <v>0</v>
      </c>
      <c r="V271" s="921">
        <f t="shared" si="726"/>
        <v>0</v>
      </c>
      <c r="W271" s="921">
        <f t="shared" ref="W271" si="727">W7</f>
        <v>0</v>
      </c>
      <c r="X271" s="916">
        <f t="shared" si="726"/>
        <v>0</v>
      </c>
      <c r="Y271" s="917">
        <f t="shared" si="726"/>
        <v>0</v>
      </c>
      <c r="Z271" s="917">
        <f t="shared" si="726"/>
        <v>0</v>
      </c>
      <c r="AA271" s="917">
        <f t="shared" si="726"/>
        <v>0</v>
      </c>
      <c r="AB271" s="915">
        <f t="shared" si="726"/>
        <v>0</v>
      </c>
      <c r="AC271" s="916">
        <f t="shared" si="726"/>
        <v>0</v>
      </c>
      <c r="AD271" s="917">
        <f t="shared" si="726"/>
        <v>0</v>
      </c>
      <c r="AE271" s="917">
        <f t="shared" si="726"/>
        <v>0</v>
      </c>
      <c r="AF271" s="917">
        <f t="shared" si="726"/>
        <v>0</v>
      </c>
      <c r="AG271" s="915">
        <f t="shared" si="726"/>
        <v>0</v>
      </c>
      <c r="AH271" s="916">
        <f t="shared" ref="AH271:AY271" si="728">AH7</f>
        <v>0</v>
      </c>
      <c r="AI271" s="917">
        <f t="shared" si="728"/>
        <v>0</v>
      </c>
      <c r="AJ271" s="917">
        <f t="shared" si="728"/>
        <v>0</v>
      </c>
      <c r="AK271" s="917">
        <f t="shared" si="728"/>
        <v>0</v>
      </c>
      <c r="AL271" s="915">
        <f t="shared" si="728"/>
        <v>0</v>
      </c>
      <c r="AM271" s="916">
        <f t="shared" si="728"/>
        <v>0</v>
      </c>
      <c r="AN271" s="917">
        <f t="shared" si="728"/>
        <v>0</v>
      </c>
      <c r="AO271" s="917">
        <f t="shared" si="728"/>
        <v>0</v>
      </c>
      <c r="AP271" s="917">
        <f t="shared" si="728"/>
        <v>0</v>
      </c>
      <c r="AQ271" s="917">
        <f t="shared" si="728"/>
        <v>0</v>
      </c>
      <c r="AR271" s="917">
        <f t="shared" si="728"/>
        <v>0</v>
      </c>
      <c r="AS271" s="917">
        <f t="shared" si="728"/>
        <v>0</v>
      </c>
      <c r="AT271" s="917">
        <f t="shared" si="728"/>
        <v>0</v>
      </c>
      <c r="AU271" s="917">
        <f t="shared" si="728"/>
        <v>0</v>
      </c>
      <c r="AV271" s="917">
        <f t="shared" si="728"/>
        <v>0</v>
      </c>
      <c r="AW271" s="917">
        <f t="shared" si="728"/>
        <v>0</v>
      </c>
      <c r="AX271" s="917">
        <f t="shared" si="728"/>
        <v>0</v>
      </c>
      <c r="AY271" s="915">
        <f t="shared" si="728"/>
        <v>0</v>
      </c>
      <c r="CO271" s="819"/>
    </row>
    <row r="272" spans="1:93" ht="17.100000000000001" customHeight="1">
      <c r="A272" s="909" t="s">
        <v>487</v>
      </c>
      <c r="B272" s="919">
        <f t="shared" ref="B272:AG272" si="729">B14</f>
        <v>7.5819999999999999</v>
      </c>
      <c r="C272" s="919">
        <f t="shared" si="729"/>
        <v>4.0819999999999999</v>
      </c>
      <c r="D272" s="919">
        <f t="shared" si="729"/>
        <v>6.1539999999999999</v>
      </c>
      <c r="E272" s="919">
        <f t="shared" si="729"/>
        <v>8.0289999999999999</v>
      </c>
      <c r="F272" s="919">
        <f t="shared" si="729"/>
        <v>10.382</v>
      </c>
      <c r="G272" s="918">
        <f t="shared" si="729"/>
        <v>10.263999999999999</v>
      </c>
      <c r="H272" s="918">
        <f t="shared" si="729"/>
        <v>10.31</v>
      </c>
      <c r="I272" s="919">
        <f t="shared" si="729"/>
        <v>12.023999999999999</v>
      </c>
      <c r="J272" s="918">
        <f t="shared" si="729"/>
        <v>9.405996</v>
      </c>
      <c r="K272" s="920">
        <f t="shared" si="729"/>
        <v>7.7474939999999997</v>
      </c>
      <c r="L272" s="921">
        <f t="shared" si="729"/>
        <v>6.5558699999999996</v>
      </c>
      <c r="M272" s="921">
        <f t="shared" si="729"/>
        <v>7.0298099999999994</v>
      </c>
      <c r="N272" s="921">
        <f t="shared" si="729"/>
        <v>9.3140000000000001</v>
      </c>
      <c r="O272" s="921">
        <f t="shared" si="729"/>
        <v>6.6683399999999997</v>
      </c>
      <c r="P272" s="921">
        <f t="shared" si="729"/>
        <v>6.907</v>
      </c>
      <c r="Q272" s="921">
        <f t="shared" si="729"/>
        <v>16.942039999999999</v>
      </c>
      <c r="R272" s="921">
        <f t="shared" si="729"/>
        <v>8.4175599999999999</v>
      </c>
      <c r="S272" s="921">
        <f t="shared" si="729"/>
        <v>8.8560999999999996</v>
      </c>
      <c r="T272" s="921">
        <f t="shared" si="729"/>
        <v>8.8928600000000007</v>
      </c>
      <c r="U272" s="918">
        <f t="shared" si="729"/>
        <v>13.11796</v>
      </c>
      <c r="V272" s="921">
        <f t="shared" si="729"/>
        <v>11.379619999999999</v>
      </c>
      <c r="W272" s="921">
        <f t="shared" ref="W272" si="730">W14</f>
        <v>4.2804500000000001</v>
      </c>
      <c r="X272" s="916">
        <f t="shared" si="729"/>
        <v>10.18</v>
      </c>
      <c r="Y272" s="917">
        <f t="shared" si="729"/>
        <v>10.18</v>
      </c>
      <c r="Z272" s="917">
        <f t="shared" si="729"/>
        <v>10.18</v>
      </c>
      <c r="AA272" s="917">
        <f t="shared" si="729"/>
        <v>10.18</v>
      </c>
      <c r="AB272" s="915">
        <f t="shared" si="729"/>
        <v>10.18</v>
      </c>
      <c r="AC272" s="916">
        <f t="shared" si="729"/>
        <v>10.18</v>
      </c>
      <c r="AD272" s="917">
        <f t="shared" si="729"/>
        <v>10.18</v>
      </c>
      <c r="AE272" s="917">
        <f t="shared" si="729"/>
        <v>10.18</v>
      </c>
      <c r="AF272" s="917">
        <f t="shared" si="729"/>
        <v>10.18</v>
      </c>
      <c r="AG272" s="915">
        <f t="shared" si="729"/>
        <v>10.18</v>
      </c>
      <c r="AH272" s="916">
        <f t="shared" ref="AH272:AY272" si="731">AH14</f>
        <v>10.18</v>
      </c>
      <c r="AI272" s="917">
        <f t="shared" si="731"/>
        <v>10.18</v>
      </c>
      <c r="AJ272" s="917">
        <f t="shared" si="731"/>
        <v>10.18</v>
      </c>
      <c r="AK272" s="917">
        <f t="shared" si="731"/>
        <v>10.18</v>
      </c>
      <c r="AL272" s="915">
        <f t="shared" si="731"/>
        <v>10.18</v>
      </c>
      <c r="AM272" s="916">
        <f t="shared" si="731"/>
        <v>10.18</v>
      </c>
      <c r="AN272" s="917">
        <f t="shared" si="731"/>
        <v>10.18</v>
      </c>
      <c r="AO272" s="917">
        <f t="shared" si="731"/>
        <v>10.18</v>
      </c>
      <c r="AP272" s="917">
        <f t="shared" si="731"/>
        <v>10.18</v>
      </c>
      <c r="AQ272" s="917">
        <f t="shared" si="731"/>
        <v>10.18</v>
      </c>
      <c r="AR272" s="917">
        <f t="shared" si="731"/>
        <v>10.18</v>
      </c>
      <c r="AS272" s="917">
        <f t="shared" si="731"/>
        <v>10.18</v>
      </c>
      <c r="AT272" s="917">
        <f t="shared" si="731"/>
        <v>10.18</v>
      </c>
      <c r="AU272" s="917">
        <f t="shared" si="731"/>
        <v>10.18</v>
      </c>
      <c r="AV272" s="917">
        <f t="shared" si="731"/>
        <v>10.18</v>
      </c>
      <c r="AW272" s="917">
        <f t="shared" si="731"/>
        <v>10.18</v>
      </c>
      <c r="AX272" s="917">
        <f t="shared" si="731"/>
        <v>10.18</v>
      </c>
      <c r="AY272" s="915">
        <f t="shared" si="731"/>
        <v>10.18</v>
      </c>
      <c r="CO272" s="819"/>
    </row>
    <row r="273" spans="1:93" ht="17.100000000000001" customHeight="1">
      <c r="A273" s="909" t="s">
        <v>502</v>
      </c>
      <c r="B273" s="919">
        <f t="shared" ref="B273:AG273" si="732">B22</f>
        <v>0</v>
      </c>
      <c r="C273" s="919">
        <f t="shared" si="732"/>
        <v>0</v>
      </c>
      <c r="D273" s="919">
        <f t="shared" si="732"/>
        <v>0</v>
      </c>
      <c r="E273" s="919">
        <f t="shared" si="732"/>
        <v>0</v>
      </c>
      <c r="F273" s="919">
        <f t="shared" si="732"/>
        <v>0</v>
      </c>
      <c r="G273" s="918">
        <f t="shared" si="732"/>
        <v>0</v>
      </c>
      <c r="H273" s="918">
        <f t="shared" si="732"/>
        <v>0</v>
      </c>
      <c r="I273" s="919">
        <f t="shared" si="732"/>
        <v>0</v>
      </c>
      <c r="J273" s="918">
        <f t="shared" si="732"/>
        <v>0</v>
      </c>
      <c r="K273" s="920">
        <f t="shared" si="732"/>
        <v>0</v>
      </c>
      <c r="L273" s="921">
        <f t="shared" si="732"/>
        <v>0</v>
      </c>
      <c r="M273" s="921">
        <f t="shared" si="732"/>
        <v>0</v>
      </c>
      <c r="N273" s="921">
        <f t="shared" si="732"/>
        <v>0</v>
      </c>
      <c r="O273" s="921">
        <f t="shared" si="732"/>
        <v>0</v>
      </c>
      <c r="P273" s="921">
        <f t="shared" si="732"/>
        <v>0</v>
      </c>
      <c r="Q273" s="921">
        <f t="shared" si="732"/>
        <v>0</v>
      </c>
      <c r="R273" s="921">
        <f t="shared" si="732"/>
        <v>0</v>
      </c>
      <c r="S273" s="921">
        <f t="shared" si="732"/>
        <v>0</v>
      </c>
      <c r="T273" s="921">
        <f t="shared" si="732"/>
        <v>0</v>
      </c>
      <c r="U273" s="918">
        <f t="shared" si="732"/>
        <v>0</v>
      </c>
      <c r="V273" s="921">
        <f t="shared" si="732"/>
        <v>4.1E-5</v>
      </c>
      <c r="W273" s="921">
        <f t="shared" ref="W273" si="733">W22</f>
        <v>0</v>
      </c>
      <c r="X273" s="916">
        <f t="shared" si="732"/>
        <v>0</v>
      </c>
      <c r="Y273" s="917">
        <f t="shared" si="732"/>
        <v>29.370600000000003</v>
      </c>
      <c r="Z273" s="917">
        <f t="shared" si="732"/>
        <v>15.487200000000001</v>
      </c>
      <c r="AA273" s="917">
        <f t="shared" si="732"/>
        <v>0</v>
      </c>
      <c r="AB273" s="915">
        <f t="shared" si="732"/>
        <v>0</v>
      </c>
      <c r="AC273" s="916">
        <f t="shared" si="732"/>
        <v>0</v>
      </c>
      <c r="AD273" s="917">
        <f t="shared" si="732"/>
        <v>0</v>
      </c>
      <c r="AE273" s="917">
        <f t="shared" si="732"/>
        <v>0</v>
      </c>
      <c r="AF273" s="917">
        <f t="shared" si="732"/>
        <v>0</v>
      </c>
      <c r="AG273" s="915">
        <f t="shared" si="732"/>
        <v>0</v>
      </c>
      <c r="AH273" s="916">
        <f t="shared" ref="AH273:AY273" si="734">AH22</f>
        <v>0</v>
      </c>
      <c r="AI273" s="917">
        <f t="shared" si="734"/>
        <v>0</v>
      </c>
      <c r="AJ273" s="917">
        <f t="shared" si="734"/>
        <v>0</v>
      </c>
      <c r="AK273" s="917">
        <f t="shared" si="734"/>
        <v>0</v>
      </c>
      <c r="AL273" s="915">
        <f t="shared" si="734"/>
        <v>0</v>
      </c>
      <c r="AM273" s="916">
        <f t="shared" si="734"/>
        <v>0</v>
      </c>
      <c r="AN273" s="917">
        <f t="shared" si="734"/>
        <v>0</v>
      </c>
      <c r="AO273" s="917">
        <f t="shared" si="734"/>
        <v>0</v>
      </c>
      <c r="AP273" s="917">
        <f t="shared" si="734"/>
        <v>0</v>
      </c>
      <c r="AQ273" s="917">
        <f t="shared" si="734"/>
        <v>0</v>
      </c>
      <c r="AR273" s="917">
        <f t="shared" si="734"/>
        <v>0</v>
      </c>
      <c r="AS273" s="917">
        <f t="shared" si="734"/>
        <v>0</v>
      </c>
      <c r="AT273" s="917">
        <f t="shared" si="734"/>
        <v>0</v>
      </c>
      <c r="AU273" s="917">
        <f t="shared" si="734"/>
        <v>0</v>
      </c>
      <c r="AV273" s="917">
        <f t="shared" si="734"/>
        <v>0</v>
      </c>
      <c r="AW273" s="917">
        <f t="shared" si="734"/>
        <v>0</v>
      </c>
      <c r="AX273" s="917">
        <f t="shared" si="734"/>
        <v>0</v>
      </c>
      <c r="AY273" s="915">
        <f t="shared" si="734"/>
        <v>0</v>
      </c>
      <c r="CO273" s="819"/>
    </row>
    <row r="274" spans="1:93" ht="17.100000000000001" customHeight="1">
      <c r="A274" s="909" t="s">
        <v>488</v>
      </c>
      <c r="B274" s="919">
        <f t="shared" ref="B274:AG274" si="735">B23</f>
        <v>0</v>
      </c>
      <c r="C274" s="919">
        <f t="shared" si="735"/>
        <v>0</v>
      </c>
      <c r="D274" s="919">
        <f t="shared" si="735"/>
        <v>0</v>
      </c>
      <c r="E274" s="919">
        <f t="shared" si="735"/>
        <v>0</v>
      </c>
      <c r="F274" s="919">
        <f t="shared" si="735"/>
        <v>0</v>
      </c>
      <c r="G274" s="918">
        <f t="shared" si="735"/>
        <v>0</v>
      </c>
      <c r="H274" s="918">
        <f t="shared" si="735"/>
        <v>13.821999999999999</v>
      </c>
      <c r="I274" s="919">
        <f t="shared" si="735"/>
        <v>188.18600000000001</v>
      </c>
      <c r="J274" s="918">
        <f t="shared" si="735"/>
        <v>225.3228</v>
      </c>
      <c r="K274" s="920">
        <f t="shared" si="735"/>
        <v>272.12360000000001</v>
      </c>
      <c r="L274" s="921">
        <f t="shared" si="735"/>
        <v>315.74709999999999</v>
      </c>
      <c r="M274" s="921">
        <f t="shared" si="735"/>
        <v>393.05790000000002</v>
      </c>
      <c r="N274" s="921">
        <f t="shared" si="735"/>
        <v>416.97399999999999</v>
      </c>
      <c r="O274" s="921">
        <f t="shared" si="735"/>
        <v>350.07159999999999</v>
      </c>
      <c r="P274" s="921">
        <f t="shared" si="735"/>
        <v>138.64400000000001</v>
      </c>
      <c r="Q274" s="921">
        <f t="shared" si="735"/>
        <v>146.892</v>
      </c>
      <c r="R274" s="921">
        <f t="shared" si="735"/>
        <v>86.802800000000005</v>
      </c>
      <c r="S274" s="921">
        <f t="shared" si="735"/>
        <v>211.74617000000001</v>
      </c>
      <c r="T274" s="921">
        <f t="shared" si="735"/>
        <v>942.00790999999992</v>
      </c>
      <c r="U274" s="918">
        <f t="shared" si="735"/>
        <v>610.09798999999998</v>
      </c>
      <c r="V274" s="921">
        <f t="shared" si="735"/>
        <v>77.337329999999994</v>
      </c>
      <c r="W274" s="921">
        <f t="shared" ref="W274" si="736">W23</f>
        <v>566.53356799999995</v>
      </c>
      <c r="X274" s="916">
        <f t="shared" si="735"/>
        <v>542.96785699999998</v>
      </c>
      <c r="Y274" s="917">
        <f t="shared" si="735"/>
        <v>542.96785699999998</v>
      </c>
      <c r="Z274" s="917">
        <f t="shared" si="735"/>
        <v>542.96785699999998</v>
      </c>
      <c r="AA274" s="917">
        <f t="shared" si="735"/>
        <v>542.96785699999998</v>
      </c>
      <c r="AB274" s="915">
        <f t="shared" si="735"/>
        <v>542.96785699999998</v>
      </c>
      <c r="AC274" s="916">
        <f t="shared" si="735"/>
        <v>542.96785699999998</v>
      </c>
      <c r="AD274" s="917">
        <f t="shared" si="735"/>
        <v>542.96785699999998</v>
      </c>
      <c r="AE274" s="917">
        <f t="shared" si="735"/>
        <v>542.96785699999998</v>
      </c>
      <c r="AF274" s="917">
        <f t="shared" si="735"/>
        <v>542.96785699999998</v>
      </c>
      <c r="AG274" s="915">
        <f t="shared" si="735"/>
        <v>542.96785699999998</v>
      </c>
      <c r="AH274" s="916">
        <f t="shared" ref="AH274:AY274" si="737">AH23</f>
        <v>542.96785699999998</v>
      </c>
      <c r="AI274" s="917">
        <f t="shared" si="737"/>
        <v>542.96785699999998</v>
      </c>
      <c r="AJ274" s="917">
        <f t="shared" si="737"/>
        <v>542.96785699999998</v>
      </c>
      <c r="AK274" s="917">
        <f t="shared" si="737"/>
        <v>542.96785699999998</v>
      </c>
      <c r="AL274" s="915">
        <f t="shared" si="737"/>
        <v>542.96785699999998</v>
      </c>
      <c r="AM274" s="916">
        <f t="shared" si="737"/>
        <v>542.96785699999998</v>
      </c>
      <c r="AN274" s="917">
        <f t="shared" si="737"/>
        <v>542.96785699999998</v>
      </c>
      <c r="AO274" s="917">
        <f t="shared" si="737"/>
        <v>542.96785699999998</v>
      </c>
      <c r="AP274" s="917">
        <f t="shared" si="737"/>
        <v>542.96785699999998</v>
      </c>
      <c r="AQ274" s="917">
        <f t="shared" si="737"/>
        <v>542.96785699999998</v>
      </c>
      <c r="AR274" s="917">
        <f t="shared" si="737"/>
        <v>542.96785699999998</v>
      </c>
      <c r="AS274" s="917">
        <f t="shared" si="737"/>
        <v>542.96785699999998</v>
      </c>
      <c r="AT274" s="917">
        <f t="shared" si="737"/>
        <v>542.96785699999998</v>
      </c>
      <c r="AU274" s="917">
        <f t="shared" si="737"/>
        <v>542.96785699999998</v>
      </c>
      <c r="AV274" s="917">
        <f t="shared" si="737"/>
        <v>542.96785699999998</v>
      </c>
      <c r="AW274" s="917">
        <f t="shared" si="737"/>
        <v>542.96785699999998</v>
      </c>
      <c r="AX274" s="917">
        <f t="shared" si="737"/>
        <v>542.96785699999998</v>
      </c>
      <c r="AY274" s="915">
        <f t="shared" si="737"/>
        <v>542.96785699999998</v>
      </c>
      <c r="CO274" s="819"/>
    </row>
    <row r="275" spans="1:93" ht="17.100000000000001" customHeight="1">
      <c r="A275" s="805" t="s">
        <v>376</v>
      </c>
      <c r="B275" s="815">
        <f>SUM(B276:B279)</f>
        <v>12.238</v>
      </c>
      <c r="C275" s="815">
        <f t="shared" ref="C275:AY275" si="738">SUM(C276:C279)</f>
        <v>12.353000000000002</v>
      </c>
      <c r="D275" s="815">
        <f t="shared" si="738"/>
        <v>15.571000000000002</v>
      </c>
      <c r="E275" s="815">
        <f t="shared" si="738"/>
        <v>19.931999999999999</v>
      </c>
      <c r="F275" s="815">
        <f t="shared" si="738"/>
        <v>15.780000000000001</v>
      </c>
      <c r="G275" s="816">
        <f t="shared" si="738"/>
        <v>5.444</v>
      </c>
      <c r="H275" s="816">
        <f t="shared" si="738"/>
        <v>5.0190000000000001</v>
      </c>
      <c r="I275" s="815">
        <f t="shared" si="738"/>
        <v>5.0910000000000002</v>
      </c>
      <c r="J275" s="816">
        <f t="shared" si="738"/>
        <v>4.6068490000000004</v>
      </c>
      <c r="K275" s="817">
        <f t="shared" si="738"/>
        <v>5.5869980000000004</v>
      </c>
      <c r="L275" s="818">
        <f t="shared" si="738"/>
        <v>5.0076090000000004</v>
      </c>
      <c r="M275" s="818">
        <f t="shared" si="738"/>
        <v>5.2385860000000015</v>
      </c>
      <c r="N275" s="818">
        <f t="shared" si="738"/>
        <v>3.0943870000000002</v>
      </c>
      <c r="O275" s="818">
        <f t="shared" si="738"/>
        <v>3.2145919999999997</v>
      </c>
      <c r="P275" s="818">
        <f t="shared" si="738"/>
        <v>3.8439999999999999</v>
      </c>
      <c r="Q275" s="818">
        <f t="shared" si="738"/>
        <v>4.0976699999999999</v>
      </c>
      <c r="R275" s="818">
        <f t="shared" si="738"/>
        <v>2.80674</v>
      </c>
      <c r="S275" s="818">
        <f t="shared" si="738"/>
        <v>2.5778479999999999</v>
      </c>
      <c r="T275" s="818">
        <f t="shared" si="738"/>
        <v>2.3705199999999995</v>
      </c>
      <c r="U275" s="816">
        <f t="shared" si="738"/>
        <v>2.0101040000000001</v>
      </c>
      <c r="V275" s="818">
        <f t="shared" si="738"/>
        <v>2.0291459999999999</v>
      </c>
      <c r="W275" s="818">
        <f t="shared" ref="W275" si="739">SUM(W276:W279)</f>
        <v>2.1506919999999998</v>
      </c>
      <c r="X275" s="813">
        <f t="shared" si="738"/>
        <v>2.0101040000000001</v>
      </c>
      <c r="Y275" s="814">
        <f t="shared" si="738"/>
        <v>2.0101040000000001</v>
      </c>
      <c r="Z275" s="814">
        <f t="shared" si="738"/>
        <v>2.0101040000000001</v>
      </c>
      <c r="AA275" s="814">
        <f t="shared" si="738"/>
        <v>2.0101040000000001</v>
      </c>
      <c r="AB275" s="812">
        <f t="shared" si="738"/>
        <v>2.0101040000000001</v>
      </c>
      <c r="AC275" s="813">
        <f t="shared" si="738"/>
        <v>2.0101040000000001</v>
      </c>
      <c r="AD275" s="814">
        <f t="shared" si="738"/>
        <v>2.0101040000000001</v>
      </c>
      <c r="AE275" s="814">
        <f t="shared" si="738"/>
        <v>2.0101040000000001</v>
      </c>
      <c r="AF275" s="814">
        <f t="shared" si="738"/>
        <v>2.0101040000000001</v>
      </c>
      <c r="AG275" s="812">
        <f t="shared" si="738"/>
        <v>2.0101040000000001</v>
      </c>
      <c r="AH275" s="813">
        <f t="shared" si="738"/>
        <v>2.0101040000000001</v>
      </c>
      <c r="AI275" s="814">
        <f t="shared" si="738"/>
        <v>2.0101040000000001</v>
      </c>
      <c r="AJ275" s="814">
        <f t="shared" si="738"/>
        <v>2.0101040000000001</v>
      </c>
      <c r="AK275" s="814">
        <f t="shared" si="738"/>
        <v>2.0101040000000001</v>
      </c>
      <c r="AL275" s="812">
        <f t="shared" si="738"/>
        <v>2.0101040000000001</v>
      </c>
      <c r="AM275" s="813">
        <f t="shared" si="738"/>
        <v>2.0101040000000001</v>
      </c>
      <c r="AN275" s="814">
        <f t="shared" si="738"/>
        <v>2.0101040000000001</v>
      </c>
      <c r="AO275" s="814">
        <f t="shared" si="738"/>
        <v>2.0101040000000001</v>
      </c>
      <c r="AP275" s="814">
        <f t="shared" si="738"/>
        <v>2.0101040000000001</v>
      </c>
      <c r="AQ275" s="814">
        <f t="shared" si="738"/>
        <v>2.0101040000000001</v>
      </c>
      <c r="AR275" s="814">
        <f t="shared" si="738"/>
        <v>2.0101040000000001</v>
      </c>
      <c r="AS275" s="814">
        <f t="shared" si="738"/>
        <v>2.0101040000000001</v>
      </c>
      <c r="AT275" s="814">
        <f t="shared" si="738"/>
        <v>2.0101040000000001</v>
      </c>
      <c r="AU275" s="814">
        <f t="shared" si="738"/>
        <v>2.0101040000000001</v>
      </c>
      <c r="AV275" s="814">
        <f t="shared" si="738"/>
        <v>2.0101040000000001</v>
      </c>
      <c r="AW275" s="814">
        <f t="shared" si="738"/>
        <v>2.0101040000000001</v>
      </c>
      <c r="AX275" s="814">
        <f t="shared" si="738"/>
        <v>2.0101040000000001</v>
      </c>
      <c r="AY275" s="812">
        <f t="shared" si="738"/>
        <v>2.0101040000000001</v>
      </c>
      <c r="CO275" s="819">
        <v>7</v>
      </c>
    </row>
    <row r="276" spans="1:93" ht="17.100000000000001" customHeight="1">
      <c r="A276" s="909" t="s">
        <v>466</v>
      </c>
      <c r="B276" s="919">
        <f t="shared" ref="B276:AG276" si="740">B15</f>
        <v>1.9379999999999999</v>
      </c>
      <c r="C276" s="919">
        <f t="shared" si="740"/>
        <v>2.367</v>
      </c>
      <c r="D276" s="919">
        <f t="shared" si="740"/>
        <v>3.113</v>
      </c>
      <c r="E276" s="919">
        <f t="shared" si="740"/>
        <v>3.8340000000000001</v>
      </c>
      <c r="F276" s="919">
        <f t="shared" si="740"/>
        <v>3.621</v>
      </c>
      <c r="G276" s="918">
        <f t="shared" si="740"/>
        <v>3.8159999999999998</v>
      </c>
      <c r="H276" s="918">
        <f t="shared" si="740"/>
        <v>3.294</v>
      </c>
      <c r="I276" s="919">
        <f t="shared" si="740"/>
        <v>3.2610000000000001</v>
      </c>
      <c r="J276" s="918">
        <f t="shared" si="740"/>
        <v>2.8106100000000001</v>
      </c>
      <c r="K276" s="920">
        <f t="shared" si="740"/>
        <v>3.77617</v>
      </c>
      <c r="L276" s="921">
        <f t="shared" si="740"/>
        <v>3.2024300000000001</v>
      </c>
      <c r="M276" s="921">
        <f t="shared" si="740"/>
        <v>3.4771300000000007</v>
      </c>
      <c r="N276" s="921">
        <f t="shared" si="740"/>
        <v>3.0750000000000002</v>
      </c>
      <c r="O276" s="921">
        <f t="shared" si="740"/>
        <v>3.1928899999999998</v>
      </c>
      <c r="P276" s="921">
        <f t="shared" si="740"/>
        <v>3.82</v>
      </c>
      <c r="Q276" s="921">
        <f t="shared" si="740"/>
        <v>4.0753690000000002</v>
      </c>
      <c r="R276" s="921">
        <f t="shared" si="740"/>
        <v>2.7850769999999998</v>
      </c>
      <c r="S276" s="921">
        <f t="shared" si="740"/>
        <v>2.5550199999999998</v>
      </c>
      <c r="T276" s="921">
        <f t="shared" si="740"/>
        <v>2.3486019999999996</v>
      </c>
      <c r="U276" s="918">
        <f t="shared" si="740"/>
        <v>1.989309</v>
      </c>
      <c r="V276" s="921">
        <f t="shared" si="740"/>
        <v>2.006332</v>
      </c>
      <c r="W276" s="921">
        <f t="shared" ref="W276" si="741">W15</f>
        <v>2.1286849999999999</v>
      </c>
      <c r="X276" s="916">
        <f t="shared" si="740"/>
        <v>1.989309</v>
      </c>
      <c r="Y276" s="917">
        <f t="shared" si="740"/>
        <v>1.989309</v>
      </c>
      <c r="Z276" s="917">
        <f t="shared" si="740"/>
        <v>1.989309</v>
      </c>
      <c r="AA276" s="917">
        <f t="shared" si="740"/>
        <v>1.989309</v>
      </c>
      <c r="AB276" s="915">
        <f t="shared" si="740"/>
        <v>1.989309</v>
      </c>
      <c r="AC276" s="916">
        <f t="shared" si="740"/>
        <v>1.989309</v>
      </c>
      <c r="AD276" s="917">
        <f t="shared" si="740"/>
        <v>1.989309</v>
      </c>
      <c r="AE276" s="917">
        <f t="shared" si="740"/>
        <v>1.989309</v>
      </c>
      <c r="AF276" s="917">
        <f t="shared" si="740"/>
        <v>1.989309</v>
      </c>
      <c r="AG276" s="915">
        <f t="shared" si="740"/>
        <v>1.989309</v>
      </c>
      <c r="AH276" s="916">
        <f t="shared" ref="AH276:AY276" si="742">AH15</f>
        <v>1.989309</v>
      </c>
      <c r="AI276" s="917">
        <f t="shared" si="742"/>
        <v>1.989309</v>
      </c>
      <c r="AJ276" s="917">
        <f t="shared" si="742"/>
        <v>1.989309</v>
      </c>
      <c r="AK276" s="917">
        <f t="shared" si="742"/>
        <v>1.989309</v>
      </c>
      <c r="AL276" s="915">
        <f t="shared" si="742"/>
        <v>1.989309</v>
      </c>
      <c r="AM276" s="916">
        <f t="shared" si="742"/>
        <v>1.989309</v>
      </c>
      <c r="AN276" s="917">
        <f t="shared" si="742"/>
        <v>1.989309</v>
      </c>
      <c r="AO276" s="917">
        <f t="shared" si="742"/>
        <v>1.989309</v>
      </c>
      <c r="AP276" s="917">
        <f t="shared" si="742"/>
        <v>1.989309</v>
      </c>
      <c r="AQ276" s="917">
        <f t="shared" si="742"/>
        <v>1.989309</v>
      </c>
      <c r="AR276" s="917">
        <f t="shared" si="742"/>
        <v>1.989309</v>
      </c>
      <c r="AS276" s="917">
        <f t="shared" si="742"/>
        <v>1.989309</v>
      </c>
      <c r="AT276" s="917">
        <f t="shared" si="742"/>
        <v>1.989309</v>
      </c>
      <c r="AU276" s="917">
        <f t="shared" si="742"/>
        <v>1.989309</v>
      </c>
      <c r="AV276" s="917">
        <f t="shared" si="742"/>
        <v>1.989309</v>
      </c>
      <c r="AW276" s="917">
        <f t="shared" si="742"/>
        <v>1.989309</v>
      </c>
      <c r="AX276" s="917">
        <f t="shared" si="742"/>
        <v>1.989309</v>
      </c>
      <c r="AY276" s="915">
        <f t="shared" si="742"/>
        <v>1.989309</v>
      </c>
      <c r="CO276" s="819"/>
    </row>
    <row r="277" spans="1:93" ht="17.100000000000001" customHeight="1">
      <c r="A277" s="909" t="s">
        <v>467</v>
      </c>
      <c r="B277" s="919">
        <f t="shared" ref="B277:AG277" si="743">B16</f>
        <v>6.7519999999999998</v>
      </c>
      <c r="C277" s="919">
        <f t="shared" si="743"/>
        <v>6.34</v>
      </c>
      <c r="D277" s="919">
        <f t="shared" si="743"/>
        <v>7.8150000000000004</v>
      </c>
      <c r="E277" s="919">
        <f t="shared" si="743"/>
        <v>10.468999999999999</v>
      </c>
      <c r="F277" s="919">
        <f t="shared" si="743"/>
        <v>7.9420000000000002</v>
      </c>
      <c r="G277" s="918">
        <f t="shared" si="743"/>
        <v>0</v>
      </c>
      <c r="H277" s="918">
        <f t="shared" si="743"/>
        <v>1.6E-2</v>
      </c>
      <c r="I277" s="919">
        <f t="shared" si="743"/>
        <v>2.4E-2</v>
      </c>
      <c r="J277" s="918">
        <f t="shared" si="743"/>
        <v>1.8370999999999998E-2</v>
      </c>
      <c r="K277" s="920">
        <f t="shared" si="743"/>
        <v>1.5578E-2</v>
      </c>
      <c r="L277" s="921">
        <f t="shared" si="743"/>
        <v>1.4848E-2</v>
      </c>
      <c r="M277" s="921">
        <f t="shared" si="743"/>
        <v>1.7395000000000001E-2</v>
      </c>
      <c r="N277" s="921">
        <f t="shared" si="743"/>
        <v>1.9387000000000001E-2</v>
      </c>
      <c r="O277" s="921">
        <f t="shared" si="743"/>
        <v>2.1701999999999999E-2</v>
      </c>
      <c r="P277" s="921">
        <f t="shared" si="743"/>
        <v>2.4E-2</v>
      </c>
      <c r="Q277" s="921">
        <f t="shared" si="743"/>
        <v>2.2301000000000001E-2</v>
      </c>
      <c r="R277" s="921">
        <f t="shared" si="743"/>
        <v>2.1663000000000002E-2</v>
      </c>
      <c r="S277" s="921">
        <f t="shared" si="743"/>
        <v>2.2827999999999998E-2</v>
      </c>
      <c r="T277" s="921">
        <f t="shared" si="743"/>
        <v>2.1918E-2</v>
      </c>
      <c r="U277" s="918">
        <f t="shared" si="743"/>
        <v>2.0795000000000001E-2</v>
      </c>
      <c r="V277" s="921">
        <f t="shared" si="743"/>
        <v>2.2814000000000001E-2</v>
      </c>
      <c r="W277" s="921">
        <f t="shared" ref="W277" si="744">W16</f>
        <v>2.2006999999999995E-2</v>
      </c>
      <c r="X277" s="916">
        <f t="shared" si="743"/>
        <v>2.0795000000000001E-2</v>
      </c>
      <c r="Y277" s="917">
        <f t="shared" si="743"/>
        <v>2.0795000000000001E-2</v>
      </c>
      <c r="Z277" s="917">
        <f t="shared" si="743"/>
        <v>2.0795000000000001E-2</v>
      </c>
      <c r="AA277" s="917">
        <f t="shared" si="743"/>
        <v>2.0795000000000001E-2</v>
      </c>
      <c r="AB277" s="915">
        <f t="shared" si="743"/>
        <v>2.0795000000000001E-2</v>
      </c>
      <c r="AC277" s="916">
        <f t="shared" si="743"/>
        <v>2.0795000000000001E-2</v>
      </c>
      <c r="AD277" s="917">
        <f t="shared" si="743"/>
        <v>2.0795000000000001E-2</v>
      </c>
      <c r="AE277" s="917">
        <f t="shared" si="743"/>
        <v>2.0795000000000001E-2</v>
      </c>
      <c r="AF277" s="917">
        <f t="shared" si="743"/>
        <v>2.0795000000000001E-2</v>
      </c>
      <c r="AG277" s="915">
        <f t="shared" si="743"/>
        <v>2.0795000000000001E-2</v>
      </c>
      <c r="AH277" s="916">
        <f t="shared" ref="AH277:AY277" si="745">AH16</f>
        <v>2.0795000000000001E-2</v>
      </c>
      <c r="AI277" s="917">
        <f t="shared" si="745"/>
        <v>2.0795000000000001E-2</v>
      </c>
      <c r="AJ277" s="917">
        <f t="shared" si="745"/>
        <v>2.0795000000000001E-2</v>
      </c>
      <c r="AK277" s="917">
        <f t="shared" si="745"/>
        <v>2.0795000000000001E-2</v>
      </c>
      <c r="AL277" s="915">
        <f t="shared" si="745"/>
        <v>2.0795000000000001E-2</v>
      </c>
      <c r="AM277" s="916">
        <f t="shared" si="745"/>
        <v>2.0795000000000001E-2</v>
      </c>
      <c r="AN277" s="917">
        <f t="shared" si="745"/>
        <v>2.0795000000000001E-2</v>
      </c>
      <c r="AO277" s="917">
        <f t="shared" si="745"/>
        <v>2.0795000000000001E-2</v>
      </c>
      <c r="AP277" s="917">
        <f t="shared" si="745"/>
        <v>2.0795000000000001E-2</v>
      </c>
      <c r="AQ277" s="917">
        <f t="shared" si="745"/>
        <v>2.0795000000000001E-2</v>
      </c>
      <c r="AR277" s="917">
        <f t="shared" si="745"/>
        <v>2.0795000000000001E-2</v>
      </c>
      <c r="AS277" s="917">
        <f t="shared" si="745"/>
        <v>2.0795000000000001E-2</v>
      </c>
      <c r="AT277" s="917">
        <f t="shared" si="745"/>
        <v>2.0795000000000001E-2</v>
      </c>
      <c r="AU277" s="917">
        <f t="shared" si="745"/>
        <v>2.0795000000000001E-2</v>
      </c>
      <c r="AV277" s="917">
        <f t="shared" si="745"/>
        <v>2.0795000000000001E-2</v>
      </c>
      <c r="AW277" s="917">
        <f t="shared" si="745"/>
        <v>2.0795000000000001E-2</v>
      </c>
      <c r="AX277" s="917">
        <f t="shared" si="745"/>
        <v>2.0795000000000001E-2</v>
      </c>
      <c r="AY277" s="915">
        <f t="shared" si="745"/>
        <v>2.0795000000000001E-2</v>
      </c>
      <c r="CO277" s="819"/>
    </row>
    <row r="278" spans="1:93" ht="17.100000000000001" customHeight="1">
      <c r="A278" s="909" t="s">
        <v>468</v>
      </c>
      <c r="B278" s="919">
        <f t="shared" ref="B278:AG278" si="746">B17</f>
        <v>1.9259999999999999</v>
      </c>
      <c r="C278" s="919">
        <f t="shared" si="746"/>
        <v>2.0259999999999998</v>
      </c>
      <c r="D278" s="919">
        <f t="shared" si="746"/>
        <v>3.0379999999999998</v>
      </c>
      <c r="E278" s="919">
        <f t="shared" si="746"/>
        <v>4.0309999999999997</v>
      </c>
      <c r="F278" s="919">
        <f t="shared" si="746"/>
        <v>2.569</v>
      </c>
      <c r="G278" s="918">
        <f t="shared" si="746"/>
        <v>0</v>
      </c>
      <c r="H278" s="918">
        <f t="shared" si="746"/>
        <v>0</v>
      </c>
      <c r="I278" s="919">
        <f t="shared" si="746"/>
        <v>0</v>
      </c>
      <c r="J278" s="918">
        <f t="shared" si="746"/>
        <v>0</v>
      </c>
      <c r="K278" s="920">
        <f t="shared" si="746"/>
        <v>0</v>
      </c>
      <c r="L278" s="921">
        <f t="shared" si="746"/>
        <v>0</v>
      </c>
      <c r="M278" s="921">
        <f t="shared" si="746"/>
        <v>0</v>
      </c>
      <c r="N278" s="921">
        <f t="shared" si="746"/>
        <v>0</v>
      </c>
      <c r="O278" s="921">
        <f t="shared" si="746"/>
        <v>0</v>
      </c>
      <c r="P278" s="921">
        <f t="shared" si="746"/>
        <v>0</v>
      </c>
      <c r="Q278" s="921">
        <f t="shared" si="746"/>
        <v>0</v>
      </c>
      <c r="R278" s="921">
        <f t="shared" si="746"/>
        <v>0</v>
      </c>
      <c r="S278" s="921">
        <f t="shared" si="746"/>
        <v>0</v>
      </c>
      <c r="T278" s="921">
        <f t="shared" si="746"/>
        <v>0</v>
      </c>
      <c r="U278" s="918">
        <f t="shared" si="746"/>
        <v>0</v>
      </c>
      <c r="V278" s="921">
        <f t="shared" si="746"/>
        <v>0</v>
      </c>
      <c r="W278" s="921">
        <f t="shared" ref="W278" si="747">W17</f>
        <v>0</v>
      </c>
      <c r="X278" s="916">
        <f t="shared" si="746"/>
        <v>0</v>
      </c>
      <c r="Y278" s="917">
        <f t="shared" si="746"/>
        <v>0</v>
      </c>
      <c r="Z278" s="917">
        <f t="shared" si="746"/>
        <v>0</v>
      </c>
      <c r="AA278" s="917">
        <f t="shared" si="746"/>
        <v>0</v>
      </c>
      <c r="AB278" s="915">
        <f t="shared" si="746"/>
        <v>0</v>
      </c>
      <c r="AC278" s="916">
        <f t="shared" si="746"/>
        <v>0</v>
      </c>
      <c r="AD278" s="917">
        <f t="shared" si="746"/>
        <v>0</v>
      </c>
      <c r="AE278" s="917">
        <f t="shared" si="746"/>
        <v>0</v>
      </c>
      <c r="AF278" s="917">
        <f t="shared" si="746"/>
        <v>0</v>
      </c>
      <c r="AG278" s="915">
        <f t="shared" si="746"/>
        <v>0</v>
      </c>
      <c r="AH278" s="916">
        <f t="shared" ref="AH278:AY278" si="748">AH17</f>
        <v>0</v>
      </c>
      <c r="AI278" s="917">
        <f t="shared" si="748"/>
        <v>0</v>
      </c>
      <c r="AJ278" s="917">
        <f t="shared" si="748"/>
        <v>0</v>
      </c>
      <c r="AK278" s="917">
        <f t="shared" si="748"/>
        <v>0</v>
      </c>
      <c r="AL278" s="915">
        <f t="shared" si="748"/>
        <v>0</v>
      </c>
      <c r="AM278" s="916">
        <f t="shared" si="748"/>
        <v>0</v>
      </c>
      <c r="AN278" s="917">
        <f t="shared" si="748"/>
        <v>0</v>
      </c>
      <c r="AO278" s="917">
        <f t="shared" si="748"/>
        <v>0</v>
      </c>
      <c r="AP278" s="917">
        <f t="shared" si="748"/>
        <v>0</v>
      </c>
      <c r="AQ278" s="917">
        <f t="shared" si="748"/>
        <v>0</v>
      </c>
      <c r="AR278" s="917">
        <f t="shared" si="748"/>
        <v>0</v>
      </c>
      <c r="AS278" s="917">
        <f t="shared" si="748"/>
        <v>0</v>
      </c>
      <c r="AT278" s="917">
        <f t="shared" si="748"/>
        <v>0</v>
      </c>
      <c r="AU278" s="917">
        <f t="shared" si="748"/>
        <v>0</v>
      </c>
      <c r="AV278" s="917">
        <f t="shared" si="748"/>
        <v>0</v>
      </c>
      <c r="AW278" s="917">
        <f t="shared" si="748"/>
        <v>0</v>
      </c>
      <c r="AX278" s="917">
        <f t="shared" si="748"/>
        <v>0</v>
      </c>
      <c r="AY278" s="915">
        <f t="shared" si="748"/>
        <v>0</v>
      </c>
      <c r="CO278" s="819"/>
    </row>
    <row r="279" spans="1:93" ht="17.100000000000001" customHeight="1">
      <c r="A279" s="909" t="s">
        <v>469</v>
      </c>
      <c r="B279" s="919">
        <f t="shared" ref="B279:AG279" si="749">B18</f>
        <v>1.6220000000000001</v>
      </c>
      <c r="C279" s="919">
        <f t="shared" si="749"/>
        <v>1.62</v>
      </c>
      <c r="D279" s="919">
        <f t="shared" si="749"/>
        <v>1.605</v>
      </c>
      <c r="E279" s="919">
        <f t="shared" si="749"/>
        <v>1.5980000000000001</v>
      </c>
      <c r="F279" s="919">
        <f t="shared" si="749"/>
        <v>1.6479999999999999</v>
      </c>
      <c r="G279" s="918">
        <f t="shared" si="749"/>
        <v>1.6279999999999999</v>
      </c>
      <c r="H279" s="918">
        <f t="shared" si="749"/>
        <v>1.7090000000000001</v>
      </c>
      <c r="I279" s="919">
        <f t="shared" si="749"/>
        <v>1.806</v>
      </c>
      <c r="J279" s="918">
        <f t="shared" si="749"/>
        <v>1.7778679999999998</v>
      </c>
      <c r="K279" s="920">
        <f t="shared" si="749"/>
        <v>1.79525</v>
      </c>
      <c r="L279" s="921">
        <f t="shared" si="749"/>
        <v>1.7903309999999999</v>
      </c>
      <c r="M279" s="921">
        <f t="shared" si="749"/>
        <v>1.7440610000000003</v>
      </c>
      <c r="N279" s="921">
        <f t="shared" si="749"/>
        <v>0</v>
      </c>
      <c r="O279" s="921">
        <f t="shared" si="749"/>
        <v>0</v>
      </c>
      <c r="P279" s="921">
        <f t="shared" si="749"/>
        <v>0</v>
      </c>
      <c r="Q279" s="921">
        <f t="shared" si="749"/>
        <v>0</v>
      </c>
      <c r="R279" s="921">
        <f t="shared" si="749"/>
        <v>0</v>
      </c>
      <c r="S279" s="921">
        <f t="shared" si="749"/>
        <v>0</v>
      </c>
      <c r="T279" s="921">
        <f t="shared" si="749"/>
        <v>0</v>
      </c>
      <c r="U279" s="918">
        <f t="shared" si="749"/>
        <v>0</v>
      </c>
      <c r="V279" s="921">
        <f t="shared" si="749"/>
        <v>0</v>
      </c>
      <c r="W279" s="921">
        <f t="shared" ref="W279" si="750">W18</f>
        <v>0</v>
      </c>
      <c r="X279" s="916">
        <f t="shared" si="749"/>
        <v>0</v>
      </c>
      <c r="Y279" s="917">
        <f t="shared" si="749"/>
        <v>0</v>
      </c>
      <c r="Z279" s="917">
        <f t="shared" si="749"/>
        <v>0</v>
      </c>
      <c r="AA279" s="917">
        <f t="shared" si="749"/>
        <v>0</v>
      </c>
      <c r="AB279" s="915">
        <f t="shared" si="749"/>
        <v>0</v>
      </c>
      <c r="AC279" s="916">
        <f t="shared" si="749"/>
        <v>0</v>
      </c>
      <c r="AD279" s="917">
        <f t="shared" si="749"/>
        <v>0</v>
      </c>
      <c r="AE279" s="917">
        <f t="shared" si="749"/>
        <v>0</v>
      </c>
      <c r="AF279" s="917">
        <f t="shared" si="749"/>
        <v>0</v>
      </c>
      <c r="AG279" s="915">
        <f t="shared" si="749"/>
        <v>0</v>
      </c>
      <c r="AH279" s="916">
        <f t="shared" ref="AH279:AY279" si="751">AH18</f>
        <v>0</v>
      </c>
      <c r="AI279" s="917">
        <f t="shared" si="751"/>
        <v>0</v>
      </c>
      <c r="AJ279" s="917">
        <f t="shared" si="751"/>
        <v>0</v>
      </c>
      <c r="AK279" s="917">
        <f t="shared" si="751"/>
        <v>0</v>
      </c>
      <c r="AL279" s="915">
        <f t="shared" si="751"/>
        <v>0</v>
      </c>
      <c r="AM279" s="916">
        <f t="shared" si="751"/>
        <v>0</v>
      </c>
      <c r="AN279" s="917">
        <f t="shared" si="751"/>
        <v>0</v>
      </c>
      <c r="AO279" s="917">
        <f t="shared" si="751"/>
        <v>0</v>
      </c>
      <c r="AP279" s="917">
        <f t="shared" si="751"/>
        <v>0</v>
      </c>
      <c r="AQ279" s="917">
        <f t="shared" si="751"/>
        <v>0</v>
      </c>
      <c r="AR279" s="917">
        <f t="shared" si="751"/>
        <v>0</v>
      </c>
      <c r="AS279" s="917">
        <f t="shared" si="751"/>
        <v>0</v>
      </c>
      <c r="AT279" s="917">
        <f t="shared" si="751"/>
        <v>0</v>
      </c>
      <c r="AU279" s="917">
        <f t="shared" si="751"/>
        <v>0</v>
      </c>
      <c r="AV279" s="917">
        <f t="shared" si="751"/>
        <v>0</v>
      </c>
      <c r="AW279" s="917">
        <f t="shared" si="751"/>
        <v>0</v>
      </c>
      <c r="AX279" s="917">
        <f t="shared" si="751"/>
        <v>0</v>
      </c>
      <c r="AY279" s="915">
        <f t="shared" si="751"/>
        <v>0</v>
      </c>
      <c r="CO279" s="819"/>
    </row>
    <row r="280" spans="1:93" ht="17.100000000000001" customHeight="1">
      <c r="A280" s="909" t="s">
        <v>500</v>
      </c>
      <c r="B280" s="919">
        <f>ROUND('IPP-SPP ไฟสำรอง'!$F$95*DCs_Mar!B$20/100,6)</f>
        <v>39.438321999999999</v>
      </c>
      <c r="C280" s="919">
        <f>ROUND('IPP-SPP ไฟสำรอง'!$F$95*DCs_Mar!C$20/100,6)</f>
        <v>86.944023999999999</v>
      </c>
      <c r="D280" s="919">
        <f>ROUND('IPP-SPP ไฟสำรอง'!$F$95*DCs_Mar!D$20/100,6)</f>
        <v>46.931722000000001</v>
      </c>
      <c r="E280" s="919">
        <f>ROUND('IPP-SPP ไฟสำรอง'!$F$95*DCs_Mar!E$20/100,6)</f>
        <v>37.110737</v>
      </c>
      <c r="F280" s="919">
        <f>ROUND('IPP-SPP ไฟสำรอง'!$F$95*DCs_Mar!F$20/100,6)</f>
        <v>49.883975</v>
      </c>
      <c r="G280" s="918">
        <f>ROUND('IPP-SPP ไฟสำรอง'!$F$95*DCs_Mar!G$20/100,6)</f>
        <v>72.556259999999995</v>
      </c>
      <c r="H280" s="918">
        <f>ROUND('IPP-SPP ไฟสำรอง'!$F$95*DCs_Mar!H$20/100,6)</f>
        <v>119.22472399999999</v>
      </c>
      <c r="I280" s="919">
        <f>ROUND('IPP-SPP ไฟสำรอง'!$F$95*DCs_Mar!I$20/100,6)</f>
        <v>198.90569099999999</v>
      </c>
      <c r="J280" s="918">
        <f>ROUND('IPP-SPP ไฟสำรอง'!$F$95*DCs_Mar!J$20/100,6)</f>
        <v>131.620046</v>
      </c>
      <c r="K280" s="920">
        <f>ROUND('IPP-SPP ไฟสำรอง'!$F$95*DCs_Mar!K$20/100,6)</f>
        <v>164.81208699999999</v>
      </c>
      <c r="L280" s="921">
        <f>ROUND('IPP-SPP ไฟสำรอง'!$F$95*DCs_Mar!L$20/100,6)</f>
        <v>75.208972000000003</v>
      </c>
      <c r="M280" s="921">
        <f>ROUND('IPP-SPP ไฟสำรอง'!$F$95*DCs_Mar!M$20/100,6)</f>
        <v>91.827335000000005</v>
      </c>
      <c r="N280" s="921">
        <f>ROUND('IPP-SPP ไฟสำรอง'!$F$95*DCs_Mar!N$20/100,6)</f>
        <v>91.932874999999996</v>
      </c>
      <c r="O280" s="921">
        <f>ROUND('IPP-SPP ไฟสำรอง'!$F$95*DCs_Mar!O$20/100,6)</f>
        <v>108.898819</v>
      </c>
      <c r="P280" s="921">
        <f>ROUND('IPP-SPP ไฟสำรอง'!$F$95*DCs_Mar!P$20/100,6)</f>
        <v>119.050292</v>
      </c>
      <c r="Q280" s="921">
        <f>ROUND('IPP-SPP ไฟสำรอง'!$F$95*DCs_Mar!Q$20/100,6)</f>
        <v>140.96783600000001</v>
      </c>
      <c r="R280" s="921">
        <f>ROUND('IPP-SPP ไฟสำรอง'!$F$95*DCs_Mar!R$20/100,6)</f>
        <v>147.81856300000001</v>
      </c>
      <c r="S280" s="921">
        <f>ROUND('IPP-SPP ไฟสำรอง'!$F$95*DCs_Mar!S$20/100,6)</f>
        <v>140.76902999999999</v>
      </c>
      <c r="T280" s="921">
        <f>ROUND('IPP-SPP ไฟสำรอง'!$F$95*DCs_Mar!T$20/100,6)</f>
        <v>131.972947</v>
      </c>
      <c r="U280" s="918">
        <f>ROUND('IPP-SPP ไฟสำรอง'!$F$95*DCs_Mar!U$20/100,6)</f>
        <v>165.810067</v>
      </c>
      <c r="V280" s="921">
        <f>ROUND('IPP-SPP ไฟสำรอง'!$F$95*DCs_Mar!V$20/100,6)</f>
        <v>218.64093500000001</v>
      </c>
      <c r="W280" s="921">
        <f>ROUND('IPP-SPP ไฟสำรอง'!$F$95*DCs_Mar!W$20/100,6)</f>
        <v>295.43186700000001</v>
      </c>
      <c r="X280" s="916">
        <f>ROUND('IPP-SPP ไฟสำรอง'!$F$95*DCs_Mar!X$20/100,6)</f>
        <v>160.867087</v>
      </c>
      <c r="Y280" s="917">
        <f>ROUND('IPP-SPP ไฟสำรอง'!$F$95*DCs_Mar!Y$20/100,6)</f>
        <v>169.67509699999999</v>
      </c>
      <c r="Z280" s="917">
        <f>ROUND('IPP-SPP ไฟสำรอง'!$F$95*DCs_Mar!Z$20/100,6)</f>
        <v>160.250024</v>
      </c>
      <c r="AA280" s="917">
        <f>ROUND('IPP-SPP ไฟสำรอง'!$F$95*DCs_Mar!AA$20/100,6)</f>
        <v>161.79559699999999</v>
      </c>
      <c r="AB280" s="915">
        <f>ROUND('IPP-SPP ไฟสำรอง'!$F$95*DCs_Mar!AB$20/100,6)</f>
        <v>151.466511</v>
      </c>
      <c r="AC280" s="916">
        <f>ROUND('IPP-SPP ไฟสำรอง'!$F$95*DCs_Mar!AC$20/100,6)</f>
        <v>146.70731499999999</v>
      </c>
      <c r="AD280" s="917">
        <f>ROUND('IPP-SPP ไฟสำรอง'!$F$95*DCs_Mar!AD$20/100,6)</f>
        <v>146.70731499999999</v>
      </c>
      <c r="AE280" s="917">
        <f>ROUND('IPP-SPP ไฟสำรอง'!$F$95*DCs_Mar!AE$20/100,6)</f>
        <v>150.78995800000001</v>
      </c>
      <c r="AF280" s="917">
        <f>ROUND('IPP-SPP ไฟสำรอง'!$F$95*DCs_Mar!AF$20/100,6)</f>
        <v>150.555498</v>
      </c>
      <c r="AG280" s="915">
        <f>ROUND('IPP-SPP ไฟสำรอง'!$F$95*DCs_Mar!AG$20/100,6)</f>
        <v>150.61790400000001</v>
      </c>
      <c r="AH280" s="916">
        <f>ROUND('IPP-SPP ไฟสำรอง'!$F$95*DCs_Mar!AH$20/100,6)</f>
        <v>144.00402299999999</v>
      </c>
      <c r="AI280" s="917">
        <f>ROUND('IPP-SPP ไฟสำรอง'!$F$95*DCs_Mar!AI$20/100,6)</f>
        <v>149.71631099999999</v>
      </c>
      <c r="AJ280" s="917">
        <f>ROUND('IPP-SPP ไฟสำรอง'!$F$95*DCs_Mar!AJ$20/100,6)</f>
        <v>153.27404200000001</v>
      </c>
      <c r="AK280" s="917">
        <f>ROUND('IPP-SPP ไฟสำรอง'!$F$95*DCs_Mar!AK$20/100,6)</f>
        <v>157.356685</v>
      </c>
      <c r="AL280" s="915">
        <f>ROUND('IPP-SPP ไฟสำรอง'!$F$95*DCs_Mar!AL$20/100,6)</f>
        <v>156.02626799999999</v>
      </c>
      <c r="AM280" s="916">
        <f>ROUND('IPP-SPP ไฟสำรอง'!$F$95*DCs_Mar!AM$20/100,6)</f>
        <v>156.02626799999999</v>
      </c>
      <c r="AN280" s="917">
        <f>ROUND('IPP-SPP ไฟสำรอง'!$F$95*DCs_Mar!AN$20/100,6)</f>
        <v>156.02626799999999</v>
      </c>
      <c r="AO280" s="917">
        <f>ROUND('IPP-SPP ไฟสำรอง'!$F$95*DCs_Mar!AO$20/100,6)</f>
        <v>156.02626799999999</v>
      </c>
      <c r="AP280" s="917">
        <f>ROUND('IPP-SPP ไฟสำรอง'!$F$95*DCs_Mar!AP$20/100,6)</f>
        <v>156.02626799999999</v>
      </c>
      <c r="AQ280" s="917">
        <f>ROUND('IPP-SPP ไฟสำรอง'!$F$95*DCs_Mar!AQ$20/100,6)</f>
        <v>156.02626799999999</v>
      </c>
      <c r="AR280" s="917">
        <f>ROUND('IPP-SPP ไฟสำรอง'!$F$95*DCs_Mar!AR$20/100,6)</f>
        <v>156.02626799999999</v>
      </c>
      <c r="AS280" s="917">
        <f>ROUND('IPP-SPP ไฟสำรอง'!$F$95*DCs_Mar!AS$20/100,6)</f>
        <v>156.02626799999999</v>
      </c>
      <c r="AT280" s="917">
        <f>ROUND('IPP-SPP ไฟสำรอง'!$F$95*DCs_Mar!AT$20/100,6)</f>
        <v>156.02626799999999</v>
      </c>
      <c r="AU280" s="917">
        <f>ROUND('IPP-SPP ไฟสำรอง'!$F$95*DCs_Mar!AU$20/100,6)</f>
        <v>156.02626799999999</v>
      </c>
      <c r="AV280" s="917">
        <f>ROUND('IPP-SPP ไฟสำรอง'!$F$95*DCs_Mar!AV$20/100,6)</f>
        <v>156.02626799999999</v>
      </c>
      <c r="AW280" s="917">
        <f>ROUND('IPP-SPP ไฟสำรอง'!$F$95*DCs_Mar!AW$20/100,6)</f>
        <v>156.02626799999999</v>
      </c>
      <c r="AX280" s="917">
        <f>ROUND('IPP-SPP ไฟสำรอง'!$F$95*DCs_Mar!AX$20/100,6)</f>
        <v>156.02626799999999</v>
      </c>
      <c r="AY280" s="915">
        <f>ROUND('IPP-SPP ไฟสำรอง'!$F$95*DCs_Mar!AY$20/100,6)</f>
        <v>156.02626799999999</v>
      </c>
      <c r="CO280" s="819"/>
    </row>
    <row r="281" spans="1:93" ht="17.100000000000001" customHeight="1">
      <c r="A281" s="909" t="s">
        <v>499</v>
      </c>
      <c r="B281" s="919">
        <f>ROUND('IPP-SPP ไฟสำรอง'!$F$95*DCs_Mar!B$21/100,6)</f>
        <v>0</v>
      </c>
      <c r="C281" s="919">
        <f>ROUND('IPP-SPP ไฟสำรอง'!$F$95*DCs_Mar!C$21/100,6)</f>
        <v>0</v>
      </c>
      <c r="D281" s="919">
        <f>ROUND('IPP-SPP ไฟสำรอง'!$F$95*DCs_Mar!D$21/100,6)</f>
        <v>0</v>
      </c>
      <c r="E281" s="919">
        <f>ROUND('IPP-SPP ไฟสำรอง'!$F$95*DCs_Mar!E$21/100,6)</f>
        <v>0</v>
      </c>
      <c r="F281" s="919">
        <f>ROUND('IPP-SPP ไฟสำรอง'!$F$95*DCs_Mar!F$21/100,6)</f>
        <v>2.0000000000000002E-5</v>
      </c>
      <c r="G281" s="918">
        <f>ROUND('IPP-SPP ไฟสำรอง'!$F$95*DCs_Mar!G$21/100,6)</f>
        <v>36.157169000000003</v>
      </c>
      <c r="H281" s="918">
        <f>ROUND('IPP-SPP ไฟสำรอง'!$F$95*DCs_Mar!H$21/100,6)</f>
        <v>29.397127000000001</v>
      </c>
      <c r="I281" s="919">
        <f>ROUND('IPP-SPP ไฟสำรอง'!$F$95*DCs_Mar!I$21/100,6)</f>
        <v>25.757652</v>
      </c>
      <c r="J281" s="918">
        <f>ROUND('IPP-SPP ไฟสำรอง'!$F$95*DCs_Mar!J$21/100,6)</f>
        <v>5.2291600000000003</v>
      </c>
      <c r="K281" s="920">
        <f>ROUND('IPP-SPP ไฟสำรอง'!$F$95*DCs_Mar!K$21/100,6)</f>
        <v>4.0195780000000001</v>
      </c>
      <c r="L281" s="921">
        <f>ROUND('IPP-SPP ไฟสำรอง'!$F$95*DCs_Mar!L$21/100,6)</f>
        <v>51.504812999999999</v>
      </c>
      <c r="M281" s="921">
        <f>ROUND('IPP-SPP ไฟสำรอง'!$F$95*DCs_Mar!M$21/100,6)</f>
        <v>26.741674</v>
      </c>
      <c r="N281" s="921">
        <f>ROUND('IPP-SPP ไฟสำรอง'!$F$95*DCs_Mar!N$21/100,6)</f>
        <v>5.0857619999999999</v>
      </c>
      <c r="O281" s="921">
        <f>ROUND('IPP-SPP ไฟสำรอง'!$F$95*DCs_Mar!O$21/100,6)</f>
        <v>58.786867000000001</v>
      </c>
      <c r="P281" s="921">
        <f>ROUND('IPP-SPP ไฟสำรอง'!$F$95*DCs_Mar!P$21/100,6)</f>
        <v>63.705070999999997</v>
      </c>
      <c r="Q281" s="921">
        <f>ROUND('IPP-SPP ไฟสำรอง'!$F$95*DCs_Mar!Q$21/100,6)</f>
        <v>19.993683999999998</v>
      </c>
      <c r="R281" s="921">
        <f>ROUND('IPP-SPP ไฟสำรอง'!$F$95*DCs_Mar!R$21/100,6)</f>
        <v>26.151332</v>
      </c>
      <c r="S281" s="921">
        <f>ROUND('IPP-SPP ไฟสำรอง'!$F$95*DCs_Mar!S$21/100,6)</f>
        <v>1.359381</v>
      </c>
      <c r="T281" s="921">
        <f>ROUND('IPP-SPP ไฟสำรอง'!$F$95*DCs_Mar!T$21/100,6)</f>
        <v>0</v>
      </c>
      <c r="U281" s="918">
        <f>ROUND('IPP-SPP ไฟสำรอง'!$F$95*DCs_Mar!U$21/100,6)</f>
        <v>5.9867299999999997</v>
      </c>
      <c r="V281" s="921">
        <f>ROUND('IPP-SPP ไฟสำรอง'!$F$95*DCs_Mar!V$21/100,6)</f>
        <v>0</v>
      </c>
      <c r="W281" s="921">
        <f>ROUND('IPP-SPP ไฟสำรอง'!$F$95*DCs_Mar!W$21/100,6)</f>
        <v>8.4144959999999998</v>
      </c>
      <c r="X281" s="916">
        <f>ROUND('IPP-SPP ไฟสำรอง'!$F$95*DCs_Mar!X$21/100,6)</f>
        <v>1.359381</v>
      </c>
      <c r="Y281" s="917">
        <f>ROUND('IPP-SPP ไฟสำรอง'!$F$95*DCs_Mar!Y$21/100,6)</f>
        <v>1.359381</v>
      </c>
      <c r="Z281" s="917">
        <f>ROUND('IPP-SPP ไฟสำรอง'!$F$95*DCs_Mar!Z$21/100,6)</f>
        <v>1.359381</v>
      </c>
      <c r="AA281" s="917">
        <f>ROUND('IPP-SPP ไฟสำรอง'!$F$95*DCs_Mar!AA$21/100,6)</f>
        <v>1.359381</v>
      </c>
      <c r="AB281" s="915">
        <f>ROUND('IPP-SPP ไฟสำรอง'!$F$95*DCs_Mar!AB$21/100,6)</f>
        <v>1.359381</v>
      </c>
      <c r="AC281" s="916">
        <f>ROUND('IPP-SPP ไฟสำรอง'!$F$95*DCs_Mar!AC$21/100,6)</f>
        <v>1.359381</v>
      </c>
      <c r="AD281" s="917">
        <f>ROUND('IPP-SPP ไฟสำรอง'!$F$95*DCs_Mar!AD$21/100,6)</f>
        <v>1.359381</v>
      </c>
      <c r="AE281" s="917">
        <f>ROUND('IPP-SPP ไฟสำรอง'!$F$95*DCs_Mar!AE$21/100,6)</f>
        <v>1.359381</v>
      </c>
      <c r="AF281" s="917">
        <f>ROUND('IPP-SPP ไฟสำรอง'!$F$95*DCs_Mar!AF$21/100,6)</f>
        <v>1.359381</v>
      </c>
      <c r="AG281" s="915">
        <f>ROUND('IPP-SPP ไฟสำรอง'!$F$95*DCs_Mar!AG$21/100,6)</f>
        <v>1.359381</v>
      </c>
      <c r="AH281" s="916">
        <f>ROUND('IPP-SPP ไฟสำรอง'!$F$95*DCs_Mar!AH$21/100,6)</f>
        <v>1.359381</v>
      </c>
      <c r="AI281" s="917">
        <f>ROUND('IPP-SPP ไฟสำรอง'!$F$95*DCs_Mar!AI$21/100,6)</f>
        <v>1.359381</v>
      </c>
      <c r="AJ281" s="917">
        <f>ROUND('IPP-SPP ไฟสำรอง'!$F$95*DCs_Mar!AJ$21/100,6)</f>
        <v>1.359381</v>
      </c>
      <c r="AK281" s="917">
        <f>ROUND('IPP-SPP ไฟสำรอง'!$F$95*DCs_Mar!AK$21/100,6)</f>
        <v>1.359381</v>
      </c>
      <c r="AL281" s="915">
        <f>ROUND('IPP-SPP ไฟสำรอง'!$F$95*DCs_Mar!AL$21/100,6)</f>
        <v>1.359381</v>
      </c>
      <c r="AM281" s="916">
        <f>ROUND('IPP-SPP ไฟสำรอง'!$F$95*DCs_Mar!AM$21/100,6)</f>
        <v>1.359381</v>
      </c>
      <c r="AN281" s="917">
        <f>ROUND('IPP-SPP ไฟสำรอง'!$F$95*DCs_Mar!AN$21/100,6)</f>
        <v>1.359381</v>
      </c>
      <c r="AO281" s="917">
        <f>ROUND('IPP-SPP ไฟสำรอง'!$F$95*DCs_Mar!AO$21/100,6)</f>
        <v>1.359381</v>
      </c>
      <c r="AP281" s="917">
        <f>ROUND('IPP-SPP ไฟสำรอง'!$F$95*DCs_Mar!AP$21/100,6)</f>
        <v>1.359381</v>
      </c>
      <c r="AQ281" s="917">
        <f>ROUND('IPP-SPP ไฟสำรอง'!$F$95*DCs_Mar!AQ$21/100,6)</f>
        <v>1.359381</v>
      </c>
      <c r="AR281" s="917">
        <f>ROUND('IPP-SPP ไฟสำรอง'!$F$95*DCs_Mar!AR$21/100,6)</f>
        <v>1.359381</v>
      </c>
      <c r="AS281" s="917">
        <f>ROUND('IPP-SPP ไฟสำรอง'!$F$95*DCs_Mar!AS$21/100,6)</f>
        <v>1.359381</v>
      </c>
      <c r="AT281" s="917">
        <f>ROUND('IPP-SPP ไฟสำรอง'!$F$95*DCs_Mar!AT$21/100,6)</f>
        <v>1.359381</v>
      </c>
      <c r="AU281" s="917">
        <f>ROUND('IPP-SPP ไฟสำรอง'!$F$95*DCs_Mar!AU$21/100,6)</f>
        <v>1.359381</v>
      </c>
      <c r="AV281" s="917">
        <f>ROUND('IPP-SPP ไฟสำรอง'!$F$95*DCs_Mar!AV$21/100,6)</f>
        <v>1.359381</v>
      </c>
      <c r="AW281" s="917">
        <f>ROUND('IPP-SPP ไฟสำรอง'!$F$95*DCs_Mar!AW$21/100,6)</f>
        <v>1.359381</v>
      </c>
      <c r="AX281" s="917">
        <f>ROUND('IPP-SPP ไฟสำรอง'!$F$95*DCs_Mar!AX$21/100,6)</f>
        <v>1.359381</v>
      </c>
      <c r="AY281" s="915">
        <f>ROUND('IPP-SPP ไฟสำรอง'!$F$95*DCs_Mar!AY$21/100,6)</f>
        <v>1.359381</v>
      </c>
      <c r="CO281" s="819"/>
    </row>
    <row r="282" spans="1:93" ht="17.100000000000001" customHeight="1">
      <c r="A282" s="962" t="s">
        <v>64</v>
      </c>
      <c r="B282" s="963">
        <f>SUM(B283:B284)</f>
        <v>167.12123800000001</v>
      </c>
      <c r="C282" s="963">
        <f t="shared" ref="C282:AY282" si="752">SUM(C283:C284)</f>
        <v>180.96722900000003</v>
      </c>
      <c r="D282" s="963">
        <f t="shared" si="752"/>
        <v>205.690653</v>
      </c>
      <c r="E282" s="963">
        <f t="shared" si="752"/>
        <v>251.18186599999999</v>
      </c>
      <c r="F282" s="963">
        <f t="shared" si="752"/>
        <v>494.23139300000003</v>
      </c>
      <c r="G282" s="964">
        <f t="shared" si="752"/>
        <v>586.06905600000005</v>
      </c>
      <c r="H282" s="964">
        <f t="shared" si="752"/>
        <v>730.94657000000007</v>
      </c>
      <c r="I282" s="963">
        <f t="shared" si="752"/>
        <v>772.93437600000004</v>
      </c>
      <c r="J282" s="964">
        <f t="shared" si="752"/>
        <v>1081.26783</v>
      </c>
      <c r="K282" s="965">
        <f t="shared" si="752"/>
        <v>1042.2829270000002</v>
      </c>
      <c r="L282" s="966">
        <f t="shared" si="752"/>
        <v>696.6559400000001</v>
      </c>
      <c r="M282" s="966">
        <f t="shared" si="752"/>
        <v>1141.087419</v>
      </c>
      <c r="N282" s="966">
        <f t="shared" si="752"/>
        <v>953.60716600000012</v>
      </c>
      <c r="O282" s="966">
        <f t="shared" si="752"/>
        <v>1221.4500680000001</v>
      </c>
      <c r="P282" s="966">
        <f t="shared" si="752"/>
        <v>1442.5146830000001</v>
      </c>
      <c r="Q282" s="966">
        <f t="shared" si="752"/>
        <v>589.31383800000003</v>
      </c>
      <c r="R282" s="966">
        <f t="shared" si="752"/>
        <v>365.37259299999999</v>
      </c>
      <c r="S282" s="966">
        <f t="shared" si="752"/>
        <v>253.94412199999999</v>
      </c>
      <c r="T282" s="966">
        <f t="shared" si="752"/>
        <v>1307.7993100000001</v>
      </c>
      <c r="U282" s="964">
        <f t="shared" si="752"/>
        <v>1371.1617400000002</v>
      </c>
      <c r="V282" s="966">
        <f t="shared" si="752"/>
        <v>1266.298401</v>
      </c>
      <c r="W282" s="966">
        <f t="shared" ref="W282" si="753">SUM(W283:W284)</f>
        <v>841.41935999999998</v>
      </c>
      <c r="X282" s="967">
        <f t="shared" si="752"/>
        <v>488.08153900000002</v>
      </c>
      <c r="Y282" s="968">
        <f t="shared" si="752"/>
        <v>488.08672899999999</v>
      </c>
      <c r="Z282" s="968">
        <f t="shared" si="752"/>
        <v>488.08117499999997</v>
      </c>
      <c r="AA282" s="968">
        <f t="shared" si="752"/>
        <v>488.082086</v>
      </c>
      <c r="AB282" s="969">
        <f t="shared" si="752"/>
        <v>488.07600000000002</v>
      </c>
      <c r="AC282" s="967">
        <f t="shared" si="752"/>
        <v>488.073196</v>
      </c>
      <c r="AD282" s="968">
        <f t="shared" si="752"/>
        <v>488.073196</v>
      </c>
      <c r="AE282" s="968">
        <f t="shared" si="752"/>
        <v>488.07560100000001</v>
      </c>
      <c r="AF282" s="968">
        <f t="shared" si="752"/>
        <v>488.07546300000001</v>
      </c>
      <c r="AG282" s="969">
        <f t="shared" si="752"/>
        <v>488.07549999999998</v>
      </c>
      <c r="AH282" s="967">
        <f t="shared" si="752"/>
        <v>488.07160299999998</v>
      </c>
      <c r="AI282" s="968">
        <f t="shared" si="752"/>
        <v>488.07496900000001</v>
      </c>
      <c r="AJ282" s="968">
        <f t="shared" si="752"/>
        <v>488.077065</v>
      </c>
      <c r="AK282" s="968">
        <f t="shared" si="752"/>
        <v>488.07947100000001</v>
      </c>
      <c r="AL282" s="969">
        <f t="shared" si="752"/>
        <v>488.078687</v>
      </c>
      <c r="AM282" s="967">
        <f t="shared" si="752"/>
        <v>488.078687</v>
      </c>
      <c r="AN282" s="968">
        <f t="shared" si="752"/>
        <v>488.078687</v>
      </c>
      <c r="AO282" s="968">
        <f t="shared" si="752"/>
        <v>488.078687</v>
      </c>
      <c r="AP282" s="968">
        <f t="shared" si="752"/>
        <v>488.078687</v>
      </c>
      <c r="AQ282" s="968">
        <f t="shared" si="752"/>
        <v>488.078687</v>
      </c>
      <c r="AR282" s="968">
        <f t="shared" si="752"/>
        <v>488.078687</v>
      </c>
      <c r="AS282" s="968">
        <f t="shared" si="752"/>
        <v>488.078687</v>
      </c>
      <c r="AT282" s="968">
        <f t="shared" si="752"/>
        <v>488.078687</v>
      </c>
      <c r="AU282" s="968">
        <f t="shared" si="752"/>
        <v>488.078687</v>
      </c>
      <c r="AV282" s="968">
        <f t="shared" si="752"/>
        <v>488.078687</v>
      </c>
      <c r="AW282" s="968">
        <f t="shared" si="752"/>
        <v>488.078687</v>
      </c>
      <c r="AX282" s="968">
        <f t="shared" si="752"/>
        <v>488.078687</v>
      </c>
      <c r="AY282" s="969">
        <f t="shared" si="752"/>
        <v>488.078687</v>
      </c>
      <c r="CO282" s="819">
        <v>2</v>
      </c>
    </row>
    <row r="283" spans="1:93" ht="17.100000000000001" customHeight="1">
      <c r="A283" s="946" t="s">
        <v>498</v>
      </c>
      <c r="B283" s="947">
        <f>SUM(B285:B286)</f>
        <v>2.3238000000000002E-2</v>
      </c>
      <c r="C283" s="947">
        <f t="shared" ref="C283:AY283" si="754">SUM(C285:C286)</f>
        <v>5.1228999999999997E-2</v>
      </c>
      <c r="D283" s="947">
        <f t="shared" si="754"/>
        <v>2.7653E-2</v>
      </c>
      <c r="E283" s="947">
        <f t="shared" si="754"/>
        <v>2.1866E-2</v>
      </c>
      <c r="F283" s="947">
        <f t="shared" si="754"/>
        <v>2.9392999999999999E-2</v>
      </c>
      <c r="G283" s="948">
        <f t="shared" si="754"/>
        <v>6.4056000000000002E-2</v>
      </c>
      <c r="H283" s="948">
        <f t="shared" si="754"/>
        <v>8.7570000000000009E-2</v>
      </c>
      <c r="I283" s="947">
        <f t="shared" si="754"/>
        <v>0.13237599999999999</v>
      </c>
      <c r="J283" s="948">
        <f t="shared" si="754"/>
        <v>8.0633999999999997E-2</v>
      </c>
      <c r="K283" s="949">
        <f t="shared" si="754"/>
        <v>9.9477999999999997E-2</v>
      </c>
      <c r="L283" s="950">
        <f t="shared" si="754"/>
        <v>7.4663000000000007E-2</v>
      </c>
      <c r="M283" s="950">
        <f t="shared" si="754"/>
        <v>6.9863000000000008E-2</v>
      </c>
      <c r="N283" s="950">
        <f t="shared" si="754"/>
        <v>5.7166000000000002E-2</v>
      </c>
      <c r="O283" s="950">
        <f t="shared" si="754"/>
        <v>9.8803000000000002E-2</v>
      </c>
      <c r="P283" s="950">
        <f t="shared" si="754"/>
        <v>0.107683</v>
      </c>
      <c r="Q283" s="950">
        <f t="shared" si="754"/>
        <v>9.4841999999999996E-2</v>
      </c>
      <c r="R283" s="950">
        <f t="shared" si="754"/>
        <v>0.102507</v>
      </c>
      <c r="S283" s="950">
        <f t="shared" si="754"/>
        <v>8.3745E-2</v>
      </c>
      <c r="T283" s="950">
        <f t="shared" si="754"/>
        <v>7.7760999999999997E-2</v>
      </c>
      <c r="U283" s="948">
        <f t="shared" si="754"/>
        <v>0.101225</v>
      </c>
      <c r="V283" s="950">
        <f t="shared" si="754"/>
        <v>0.128827</v>
      </c>
      <c r="W283" s="950">
        <f t="shared" ref="W283" si="755">SUM(W285:W286)</f>
        <v>0.179032</v>
      </c>
      <c r="X283" s="952">
        <f t="shared" si="754"/>
        <v>9.5586999999999991E-2</v>
      </c>
      <c r="Y283" s="948">
        <f t="shared" si="754"/>
        <v>0.10077699999999999</v>
      </c>
      <c r="Z283" s="948">
        <f t="shared" si="754"/>
        <v>9.5223000000000002E-2</v>
      </c>
      <c r="AA283" s="948">
        <f t="shared" si="754"/>
        <v>9.6133999999999997E-2</v>
      </c>
      <c r="AB283" s="951">
        <f t="shared" si="754"/>
        <v>9.0048000000000003E-2</v>
      </c>
      <c r="AC283" s="952">
        <f t="shared" si="754"/>
        <v>8.7244000000000002E-2</v>
      </c>
      <c r="AD283" s="948">
        <f t="shared" si="754"/>
        <v>8.7244000000000002E-2</v>
      </c>
      <c r="AE283" s="948">
        <f t="shared" si="754"/>
        <v>8.9648999999999993E-2</v>
      </c>
      <c r="AF283" s="948">
        <f t="shared" si="754"/>
        <v>8.9510999999999993E-2</v>
      </c>
      <c r="AG283" s="951">
        <f t="shared" si="754"/>
        <v>8.9548000000000003E-2</v>
      </c>
      <c r="AH283" s="952">
        <f t="shared" si="754"/>
        <v>8.5650999999999991E-2</v>
      </c>
      <c r="AI283" s="948">
        <f t="shared" si="754"/>
        <v>8.9016999999999999E-2</v>
      </c>
      <c r="AJ283" s="948">
        <f t="shared" si="754"/>
        <v>9.1113E-2</v>
      </c>
      <c r="AK283" s="948">
        <f t="shared" si="754"/>
        <v>9.3518999999999991E-2</v>
      </c>
      <c r="AL283" s="951">
        <f t="shared" si="754"/>
        <v>9.2734999999999998E-2</v>
      </c>
      <c r="AM283" s="952">
        <f t="shared" si="754"/>
        <v>9.2734999999999998E-2</v>
      </c>
      <c r="AN283" s="948">
        <f t="shared" si="754"/>
        <v>9.2734999999999998E-2</v>
      </c>
      <c r="AO283" s="948">
        <f t="shared" si="754"/>
        <v>9.2734999999999998E-2</v>
      </c>
      <c r="AP283" s="948">
        <f t="shared" si="754"/>
        <v>9.2734999999999998E-2</v>
      </c>
      <c r="AQ283" s="948">
        <f t="shared" si="754"/>
        <v>9.2734999999999998E-2</v>
      </c>
      <c r="AR283" s="948">
        <f t="shared" si="754"/>
        <v>9.2734999999999998E-2</v>
      </c>
      <c r="AS283" s="948">
        <f t="shared" si="754"/>
        <v>9.2734999999999998E-2</v>
      </c>
      <c r="AT283" s="948">
        <f t="shared" si="754"/>
        <v>9.2734999999999998E-2</v>
      </c>
      <c r="AU283" s="948">
        <f t="shared" si="754"/>
        <v>9.2734999999999998E-2</v>
      </c>
      <c r="AV283" s="948">
        <f t="shared" si="754"/>
        <v>9.2734999999999998E-2</v>
      </c>
      <c r="AW283" s="948">
        <f t="shared" si="754"/>
        <v>9.2734999999999998E-2</v>
      </c>
      <c r="AX283" s="948">
        <f t="shared" si="754"/>
        <v>9.2734999999999998E-2</v>
      </c>
      <c r="AY283" s="951">
        <f t="shared" si="754"/>
        <v>9.2734999999999998E-2</v>
      </c>
      <c r="CO283" s="819"/>
    </row>
    <row r="284" spans="1:93" ht="17.100000000000001" customHeight="1">
      <c r="A284" s="946" t="s">
        <v>501</v>
      </c>
      <c r="B284" s="947">
        <f>B287+SUM(B297:B304)</f>
        <v>167.09800000000001</v>
      </c>
      <c r="C284" s="947">
        <f t="shared" ref="C284:W284" si="756">C287+SUM(C297:C304)</f>
        <v>180.91600000000003</v>
      </c>
      <c r="D284" s="947">
        <f t="shared" si="756"/>
        <v>205.66300000000001</v>
      </c>
      <c r="E284" s="947">
        <f t="shared" si="756"/>
        <v>251.16</v>
      </c>
      <c r="F284" s="947">
        <f t="shared" si="756"/>
        <v>494.202</v>
      </c>
      <c r="G284" s="948">
        <f t="shared" si="756"/>
        <v>586.005</v>
      </c>
      <c r="H284" s="948">
        <f t="shared" si="756"/>
        <v>730.85900000000004</v>
      </c>
      <c r="I284" s="947">
        <f t="shared" si="756"/>
        <v>772.80200000000002</v>
      </c>
      <c r="J284" s="948">
        <f t="shared" si="756"/>
        <v>1081.1871960000001</v>
      </c>
      <c r="K284" s="949">
        <f t="shared" si="756"/>
        <v>1042.1834490000001</v>
      </c>
      <c r="L284" s="950">
        <f t="shared" si="756"/>
        <v>696.58127700000011</v>
      </c>
      <c r="M284" s="950">
        <f t="shared" si="756"/>
        <v>1141.017556</v>
      </c>
      <c r="N284" s="950">
        <f t="shared" si="756"/>
        <v>953.55000000000007</v>
      </c>
      <c r="O284" s="950">
        <f t="shared" si="756"/>
        <v>1221.351265</v>
      </c>
      <c r="P284" s="950">
        <f t="shared" si="756"/>
        <v>1442.4070000000002</v>
      </c>
      <c r="Q284" s="950">
        <f t="shared" si="756"/>
        <v>589.21899600000006</v>
      </c>
      <c r="R284" s="950">
        <f t="shared" si="756"/>
        <v>365.27008599999999</v>
      </c>
      <c r="S284" s="950">
        <f t="shared" si="756"/>
        <v>253.860377</v>
      </c>
      <c r="T284" s="950">
        <f t="shared" si="756"/>
        <v>1307.7215490000001</v>
      </c>
      <c r="U284" s="948">
        <f t="shared" si="756"/>
        <v>1371.0605150000001</v>
      </c>
      <c r="V284" s="950">
        <f t="shared" si="756"/>
        <v>1266.169574</v>
      </c>
      <c r="W284" s="1028">
        <f t="shared" si="756"/>
        <v>841.24032799999998</v>
      </c>
      <c r="X284" s="1026">
        <f>X287+SUM(X297:X304)</f>
        <v>487.985952</v>
      </c>
      <c r="Y284" s="948">
        <f t="shared" ref="Y284:AY284" si="757">Y287+SUM(Y297:Y304)</f>
        <v>487.985952</v>
      </c>
      <c r="Z284" s="948">
        <f t="shared" si="757"/>
        <v>487.985952</v>
      </c>
      <c r="AA284" s="948">
        <f t="shared" si="757"/>
        <v>487.985952</v>
      </c>
      <c r="AB284" s="951">
        <f t="shared" si="757"/>
        <v>487.985952</v>
      </c>
      <c r="AC284" s="952">
        <f t="shared" si="757"/>
        <v>487.985952</v>
      </c>
      <c r="AD284" s="948">
        <f t="shared" si="757"/>
        <v>487.985952</v>
      </c>
      <c r="AE284" s="948">
        <f t="shared" si="757"/>
        <v>487.985952</v>
      </c>
      <c r="AF284" s="948">
        <f t="shared" si="757"/>
        <v>487.985952</v>
      </c>
      <c r="AG284" s="951">
        <f t="shared" si="757"/>
        <v>487.985952</v>
      </c>
      <c r="AH284" s="952">
        <f t="shared" si="757"/>
        <v>487.985952</v>
      </c>
      <c r="AI284" s="948">
        <f t="shared" si="757"/>
        <v>487.985952</v>
      </c>
      <c r="AJ284" s="948">
        <f t="shared" si="757"/>
        <v>487.985952</v>
      </c>
      <c r="AK284" s="948">
        <f t="shared" si="757"/>
        <v>487.985952</v>
      </c>
      <c r="AL284" s="951">
        <f t="shared" si="757"/>
        <v>487.985952</v>
      </c>
      <c r="AM284" s="952">
        <f t="shared" si="757"/>
        <v>487.985952</v>
      </c>
      <c r="AN284" s="948">
        <f t="shared" si="757"/>
        <v>487.985952</v>
      </c>
      <c r="AO284" s="948">
        <f t="shared" si="757"/>
        <v>487.985952</v>
      </c>
      <c r="AP284" s="948">
        <f t="shared" si="757"/>
        <v>487.985952</v>
      </c>
      <c r="AQ284" s="948">
        <f t="shared" si="757"/>
        <v>487.985952</v>
      </c>
      <c r="AR284" s="948">
        <f t="shared" si="757"/>
        <v>487.985952</v>
      </c>
      <c r="AS284" s="948">
        <f t="shared" si="757"/>
        <v>487.985952</v>
      </c>
      <c r="AT284" s="948">
        <f t="shared" si="757"/>
        <v>487.985952</v>
      </c>
      <c r="AU284" s="948">
        <f t="shared" si="757"/>
        <v>487.985952</v>
      </c>
      <c r="AV284" s="948">
        <f t="shared" si="757"/>
        <v>487.985952</v>
      </c>
      <c r="AW284" s="948">
        <f t="shared" si="757"/>
        <v>487.985952</v>
      </c>
      <c r="AX284" s="948">
        <f t="shared" si="757"/>
        <v>487.985952</v>
      </c>
      <c r="AY284" s="951">
        <f t="shared" si="757"/>
        <v>487.985952</v>
      </c>
      <c r="CO284" s="819"/>
    </row>
    <row r="285" spans="1:93" ht="17.100000000000001" customHeight="1">
      <c r="A285" s="909" t="s">
        <v>495</v>
      </c>
      <c r="B285" s="919">
        <f>ROUND('IPP-SPP ไฟสำรอง'!$F$92*DCs_Mar!B$20/100,6)</f>
        <v>2.3238000000000002E-2</v>
      </c>
      <c r="C285" s="919">
        <f>ROUND('IPP-SPP ไฟสำรอง'!$F$92*DCs_Mar!C$20/100,6)</f>
        <v>5.1228999999999997E-2</v>
      </c>
      <c r="D285" s="919">
        <f>ROUND('IPP-SPP ไฟสำรอง'!$F$92*DCs_Mar!D$20/100,6)</f>
        <v>2.7653E-2</v>
      </c>
      <c r="E285" s="919">
        <f>ROUND('IPP-SPP ไฟสำรอง'!$F$92*DCs_Mar!E$20/100,6)</f>
        <v>2.1866E-2</v>
      </c>
      <c r="F285" s="919">
        <f>ROUND('IPP-SPP ไฟสำรอง'!$F$92*DCs_Mar!F$20/100,6)</f>
        <v>2.9392999999999999E-2</v>
      </c>
      <c r="G285" s="919">
        <f>ROUND('IPP-SPP ไฟสำรอง'!$F$92*DCs_Mar!G$20/100,6)</f>
        <v>4.2751999999999998E-2</v>
      </c>
      <c r="H285" s="919">
        <f>ROUND('IPP-SPP ไฟสำรอง'!$F$92*DCs_Mar!H$20/100,6)</f>
        <v>7.0249000000000006E-2</v>
      </c>
      <c r="I285" s="919">
        <f>ROUND('IPP-SPP ไฟสำรอง'!$F$92*DCs_Mar!I$20/100,6)</f>
        <v>0.117199</v>
      </c>
      <c r="J285" s="919">
        <f>ROUND('IPP-SPP ไฟสำรอง'!$F$92*DCs_Mar!J$20/100,6)</f>
        <v>7.7552999999999997E-2</v>
      </c>
      <c r="K285" s="919">
        <f>ROUND('IPP-SPP ไฟสำรอง'!$F$92*DCs_Mar!K$20/100,6)</f>
        <v>9.7110000000000002E-2</v>
      </c>
      <c r="L285" s="919">
        <f>ROUND('IPP-SPP ไฟสำรอง'!$F$92*DCs_Mar!L$20/100,6)</f>
        <v>4.4315E-2</v>
      </c>
      <c r="M285" s="919">
        <f>ROUND('IPP-SPP ไฟสำรอง'!$F$92*DCs_Mar!M$20/100,6)</f>
        <v>5.4106000000000001E-2</v>
      </c>
      <c r="N285" s="919">
        <f>ROUND('IPP-SPP ไฟสำรอง'!$F$92*DCs_Mar!N$20/100,6)</f>
        <v>5.4169000000000002E-2</v>
      </c>
      <c r="O285" s="919">
        <f>ROUND('IPP-SPP ไฟสำรอง'!$F$92*DCs_Mar!O$20/100,6)</f>
        <v>6.4165E-2</v>
      </c>
      <c r="P285" s="919">
        <f>ROUND('IPP-SPP ไฟสำรอง'!$F$92*DCs_Mar!P$20/100,6)</f>
        <v>7.0147000000000001E-2</v>
      </c>
      <c r="Q285" s="919">
        <f>ROUND('IPP-SPP ไฟสำรอง'!$F$92*DCs_Mar!Q$20/100,6)</f>
        <v>8.3060999999999996E-2</v>
      </c>
      <c r="R285" s="919">
        <f>ROUND('IPP-SPP ไฟสำรอง'!$F$92*DCs_Mar!R$20/100,6)</f>
        <v>8.7097999999999995E-2</v>
      </c>
      <c r="S285" s="919">
        <f>ROUND('IPP-SPP ไฟสำรอง'!$F$92*DCs_Mar!S$20/100,6)</f>
        <v>8.2944000000000004E-2</v>
      </c>
      <c r="T285" s="919">
        <f>ROUND('IPP-SPP ไฟสำรอง'!$F$92*DCs_Mar!T$20/100,6)</f>
        <v>7.7760999999999997E-2</v>
      </c>
      <c r="U285" s="919">
        <f>ROUND('IPP-SPP ไฟสำรอง'!$F$92*DCs_Mar!U$20/100,6)</f>
        <v>9.7697999999999993E-2</v>
      </c>
      <c r="V285" s="919">
        <f>ROUND('IPP-SPP ไฟสำรอง'!$F$92*DCs_Mar!V$20/100,6)</f>
        <v>0.128827</v>
      </c>
      <c r="W285" s="1042">
        <f>ROUND('IPP-SPP ไฟสำรอง'!$F$92*DCs_Mar!W$20/100,6)</f>
        <v>0.17407400000000001</v>
      </c>
      <c r="X285" s="1043">
        <f>ROUND('IPP-SPP ไฟสำรอง'!$F$92*DCs_Mar!X$20/100,6)</f>
        <v>9.4785999999999995E-2</v>
      </c>
      <c r="Y285" s="919">
        <f>ROUND('IPP-SPP ไฟสำรอง'!$F$92*DCs_Mar!Y$20/100,6)</f>
        <v>9.9975999999999995E-2</v>
      </c>
      <c r="Z285" s="919">
        <f>ROUND('IPP-SPP ไฟสำรอง'!$F$92*DCs_Mar!Z$20/100,6)</f>
        <v>9.4422000000000006E-2</v>
      </c>
      <c r="AA285" s="919">
        <f>ROUND('IPP-SPP ไฟสำรอง'!$F$92*DCs_Mar!AA$20/100,6)</f>
        <v>9.5333000000000001E-2</v>
      </c>
      <c r="AB285" s="919">
        <f>ROUND('IPP-SPP ไฟสำรอง'!$F$92*DCs_Mar!AB$20/100,6)</f>
        <v>8.9247000000000007E-2</v>
      </c>
      <c r="AC285" s="919">
        <f>ROUND('IPP-SPP ไฟสำรอง'!$F$92*DCs_Mar!AC$20/100,6)</f>
        <v>8.6443000000000006E-2</v>
      </c>
      <c r="AD285" s="919">
        <f>ROUND('IPP-SPP ไฟสำรอง'!$F$92*DCs_Mar!AD$20/100,6)</f>
        <v>8.6443000000000006E-2</v>
      </c>
      <c r="AE285" s="919">
        <f>ROUND('IPP-SPP ไฟสำรอง'!$F$92*DCs_Mar!AE$20/100,6)</f>
        <v>8.8847999999999996E-2</v>
      </c>
      <c r="AF285" s="919">
        <f>ROUND('IPP-SPP ไฟสำรอง'!$F$92*DCs_Mar!AF$20/100,6)</f>
        <v>8.8709999999999997E-2</v>
      </c>
      <c r="AG285" s="919">
        <f>ROUND('IPP-SPP ไฟสำรอง'!$F$92*DCs_Mar!AG$20/100,6)</f>
        <v>8.8747000000000006E-2</v>
      </c>
      <c r="AH285" s="919">
        <f>ROUND('IPP-SPP ไฟสำรอง'!$F$92*DCs_Mar!AH$20/100,6)</f>
        <v>8.4849999999999995E-2</v>
      </c>
      <c r="AI285" s="919">
        <f>ROUND('IPP-SPP ไฟสำรอง'!$F$92*DCs_Mar!AI$20/100,6)</f>
        <v>8.8216000000000003E-2</v>
      </c>
      <c r="AJ285" s="919">
        <f>ROUND('IPP-SPP ไฟสำรอง'!$F$92*DCs_Mar!AJ$20/100,6)</f>
        <v>9.0312000000000003E-2</v>
      </c>
      <c r="AK285" s="919">
        <f>ROUND('IPP-SPP ไฟสำรอง'!$F$92*DCs_Mar!AK$20/100,6)</f>
        <v>9.2717999999999995E-2</v>
      </c>
      <c r="AL285" s="919">
        <f>ROUND('IPP-SPP ไฟสำรอง'!$F$92*DCs_Mar!AL$20/100,6)</f>
        <v>9.1934000000000002E-2</v>
      </c>
      <c r="AM285" s="919">
        <f>ROUND('IPP-SPP ไฟสำรอง'!$F$92*DCs_Mar!AM$20/100,6)</f>
        <v>9.1934000000000002E-2</v>
      </c>
      <c r="AN285" s="919">
        <f>ROUND('IPP-SPP ไฟสำรอง'!$F$92*DCs_Mar!AN$20/100,6)</f>
        <v>9.1934000000000002E-2</v>
      </c>
      <c r="AO285" s="919">
        <f>ROUND('IPP-SPP ไฟสำรอง'!$F$92*DCs_Mar!AO$20/100,6)</f>
        <v>9.1934000000000002E-2</v>
      </c>
      <c r="AP285" s="919">
        <f>ROUND('IPP-SPP ไฟสำรอง'!$F$92*DCs_Mar!AP$20/100,6)</f>
        <v>9.1934000000000002E-2</v>
      </c>
      <c r="AQ285" s="919">
        <f>ROUND('IPP-SPP ไฟสำรอง'!$F$92*DCs_Mar!AQ$20/100,6)</f>
        <v>9.1934000000000002E-2</v>
      </c>
      <c r="AR285" s="919">
        <f>ROUND('IPP-SPP ไฟสำรอง'!$F$92*DCs_Mar!AR$20/100,6)</f>
        <v>9.1934000000000002E-2</v>
      </c>
      <c r="AS285" s="919">
        <f>ROUND('IPP-SPP ไฟสำรอง'!$F$92*DCs_Mar!AS$20/100,6)</f>
        <v>9.1934000000000002E-2</v>
      </c>
      <c r="AT285" s="919">
        <f>ROUND('IPP-SPP ไฟสำรอง'!$F$92*DCs_Mar!AT$20/100,6)</f>
        <v>9.1934000000000002E-2</v>
      </c>
      <c r="AU285" s="919">
        <f>ROUND('IPP-SPP ไฟสำรอง'!$F$92*DCs_Mar!AU$20/100,6)</f>
        <v>9.1934000000000002E-2</v>
      </c>
      <c r="AV285" s="919">
        <f>ROUND('IPP-SPP ไฟสำรอง'!$F$92*DCs_Mar!AV$20/100,6)</f>
        <v>9.1934000000000002E-2</v>
      </c>
      <c r="AW285" s="919">
        <f>ROUND('IPP-SPP ไฟสำรอง'!$F$92*DCs_Mar!AW$20/100,6)</f>
        <v>9.1934000000000002E-2</v>
      </c>
      <c r="AX285" s="919">
        <f>ROUND('IPP-SPP ไฟสำรอง'!$F$92*DCs_Mar!AX$20/100,6)</f>
        <v>9.1934000000000002E-2</v>
      </c>
      <c r="AY285" s="919">
        <f>ROUND('IPP-SPP ไฟสำรอง'!$F$92*DCs_Mar!AY$20/100,6)</f>
        <v>9.1934000000000002E-2</v>
      </c>
      <c r="CO285" s="819"/>
    </row>
    <row r="286" spans="1:93" ht="17.100000000000001" customHeight="1">
      <c r="A286" s="909" t="s">
        <v>496</v>
      </c>
      <c r="B286" s="919">
        <f>ROUND('IPP-SPP ไฟสำรอง'!$F$92*DCs_Mar!B$21/100,6)</f>
        <v>0</v>
      </c>
      <c r="C286" s="919">
        <f>ROUND('IPP-SPP ไฟสำรอง'!$F$92*DCs_Mar!C$21/100,6)</f>
        <v>0</v>
      </c>
      <c r="D286" s="919">
        <f>ROUND('IPP-SPP ไฟสำรอง'!$F$92*DCs_Mar!D$21/100,6)</f>
        <v>0</v>
      </c>
      <c r="E286" s="919">
        <f>ROUND('IPP-SPP ไฟสำรอง'!$F$92*DCs_Mar!E$21/100,6)</f>
        <v>0</v>
      </c>
      <c r="F286" s="919">
        <f>ROUND('IPP-SPP ไฟสำรอง'!$F$92*DCs_Mar!F$21/100,6)</f>
        <v>0</v>
      </c>
      <c r="G286" s="919">
        <f>ROUND('IPP-SPP ไฟสำรอง'!$F$92*DCs_Mar!G$21/100,6)</f>
        <v>2.1304E-2</v>
      </c>
      <c r="H286" s="919">
        <f>ROUND('IPP-SPP ไฟสำรอง'!$F$92*DCs_Mar!H$21/100,6)</f>
        <v>1.7321E-2</v>
      </c>
      <c r="I286" s="919">
        <f>ROUND('IPP-SPP ไฟสำรอง'!$F$92*DCs_Mar!I$21/100,6)</f>
        <v>1.5177E-2</v>
      </c>
      <c r="J286" s="919">
        <f>ROUND('IPP-SPP ไฟสำรอง'!$F$92*DCs_Mar!J$21/100,6)</f>
        <v>3.081E-3</v>
      </c>
      <c r="K286" s="919">
        <f>ROUND('IPP-SPP ไฟสำรอง'!$F$92*DCs_Mar!K$21/100,6)</f>
        <v>2.3679999999999999E-3</v>
      </c>
      <c r="L286" s="919">
        <f>ROUND('IPP-SPP ไฟสำรอง'!$F$92*DCs_Mar!L$21/100,6)</f>
        <v>3.0348E-2</v>
      </c>
      <c r="M286" s="919">
        <f>ROUND('IPP-SPP ไฟสำรอง'!$F$92*DCs_Mar!M$21/100,6)</f>
        <v>1.5757E-2</v>
      </c>
      <c r="N286" s="919">
        <f>ROUND('IPP-SPP ไฟสำรอง'!$F$92*DCs_Mar!N$21/100,6)</f>
        <v>2.9970000000000001E-3</v>
      </c>
      <c r="O286" s="919">
        <f>ROUND('IPP-SPP ไฟสำรอง'!$F$92*DCs_Mar!O$21/100,6)</f>
        <v>3.4638000000000002E-2</v>
      </c>
      <c r="P286" s="919">
        <f>ROUND('IPP-SPP ไฟสำรอง'!$F$92*DCs_Mar!P$21/100,6)</f>
        <v>3.7536E-2</v>
      </c>
      <c r="Q286" s="919">
        <f>ROUND('IPP-SPP ไฟสำรอง'!$F$92*DCs_Mar!Q$21/100,6)</f>
        <v>1.1781E-2</v>
      </c>
      <c r="R286" s="919">
        <f>ROUND('IPP-SPP ไฟสำรอง'!$F$92*DCs_Mar!R$21/100,6)</f>
        <v>1.5409000000000001E-2</v>
      </c>
      <c r="S286" s="919">
        <f>ROUND('IPP-SPP ไฟสำรอง'!$F$92*DCs_Mar!S$21/100,6)</f>
        <v>8.0099999999999995E-4</v>
      </c>
      <c r="T286" s="919">
        <f>ROUND('IPP-SPP ไฟสำรอง'!$F$92*DCs_Mar!T$21/100,6)</f>
        <v>0</v>
      </c>
      <c r="U286" s="919">
        <f>ROUND('IPP-SPP ไฟสำรอง'!$F$92*DCs_Mar!U$21/100,6)</f>
        <v>3.5270000000000002E-3</v>
      </c>
      <c r="V286" s="919">
        <f>ROUND('IPP-SPP ไฟสำรอง'!$F$92*DCs_Mar!V$21/100,6)</f>
        <v>0</v>
      </c>
      <c r="W286" s="1042">
        <f>ROUND('IPP-SPP ไฟสำรอง'!$F$92*DCs_Mar!W$21/100,6)</f>
        <v>4.9579999999999997E-3</v>
      </c>
      <c r="X286" s="1043">
        <f>ROUND('IPP-SPP ไฟสำรอง'!$F$92*DCs_Mar!X$21/100,6)</f>
        <v>8.0099999999999995E-4</v>
      </c>
      <c r="Y286" s="919">
        <f>ROUND('IPP-SPP ไฟสำรอง'!$F$92*DCs_Mar!Y$21/100,6)</f>
        <v>8.0099999999999995E-4</v>
      </c>
      <c r="Z286" s="919">
        <f>ROUND('IPP-SPP ไฟสำรอง'!$F$92*DCs_Mar!Z$21/100,6)</f>
        <v>8.0099999999999995E-4</v>
      </c>
      <c r="AA286" s="919">
        <f>ROUND('IPP-SPP ไฟสำรอง'!$F$92*DCs_Mar!AA$21/100,6)</f>
        <v>8.0099999999999995E-4</v>
      </c>
      <c r="AB286" s="919">
        <f>ROUND('IPP-SPP ไฟสำรอง'!$F$92*DCs_Mar!AB$21/100,6)</f>
        <v>8.0099999999999995E-4</v>
      </c>
      <c r="AC286" s="919">
        <f>ROUND('IPP-SPP ไฟสำรอง'!$F$92*DCs_Mar!AC$21/100,6)</f>
        <v>8.0099999999999995E-4</v>
      </c>
      <c r="AD286" s="919">
        <f>ROUND('IPP-SPP ไฟสำรอง'!$F$92*DCs_Mar!AD$21/100,6)</f>
        <v>8.0099999999999995E-4</v>
      </c>
      <c r="AE286" s="919">
        <f>ROUND('IPP-SPP ไฟสำรอง'!$F$92*DCs_Mar!AE$21/100,6)</f>
        <v>8.0099999999999995E-4</v>
      </c>
      <c r="AF286" s="919">
        <f>ROUND('IPP-SPP ไฟสำรอง'!$F$92*DCs_Mar!AF$21/100,6)</f>
        <v>8.0099999999999995E-4</v>
      </c>
      <c r="AG286" s="919">
        <f>ROUND('IPP-SPP ไฟสำรอง'!$F$92*DCs_Mar!AG$21/100,6)</f>
        <v>8.0099999999999995E-4</v>
      </c>
      <c r="AH286" s="919">
        <f>ROUND('IPP-SPP ไฟสำรอง'!$F$92*DCs_Mar!AH$21/100,6)</f>
        <v>8.0099999999999995E-4</v>
      </c>
      <c r="AI286" s="919">
        <f>ROUND('IPP-SPP ไฟสำรอง'!$F$92*DCs_Mar!AI$21/100,6)</f>
        <v>8.0099999999999995E-4</v>
      </c>
      <c r="AJ286" s="919">
        <f>ROUND('IPP-SPP ไฟสำรอง'!$F$92*DCs_Mar!AJ$21/100,6)</f>
        <v>8.0099999999999995E-4</v>
      </c>
      <c r="AK286" s="919">
        <f>ROUND('IPP-SPP ไฟสำรอง'!$F$92*DCs_Mar!AK$21/100,6)</f>
        <v>8.0099999999999995E-4</v>
      </c>
      <c r="AL286" s="919">
        <f>ROUND('IPP-SPP ไฟสำรอง'!$F$92*DCs_Mar!AL$21/100,6)</f>
        <v>8.0099999999999995E-4</v>
      </c>
      <c r="AM286" s="919">
        <f>ROUND('IPP-SPP ไฟสำรอง'!$F$92*DCs_Mar!AM$21/100,6)</f>
        <v>8.0099999999999995E-4</v>
      </c>
      <c r="AN286" s="919">
        <f>ROUND('IPP-SPP ไฟสำรอง'!$F$92*DCs_Mar!AN$21/100,6)</f>
        <v>8.0099999999999995E-4</v>
      </c>
      <c r="AO286" s="919">
        <f>ROUND('IPP-SPP ไฟสำรอง'!$F$92*DCs_Mar!AO$21/100,6)</f>
        <v>8.0099999999999995E-4</v>
      </c>
      <c r="AP286" s="919">
        <f>ROUND('IPP-SPP ไฟสำรอง'!$F$92*DCs_Mar!AP$21/100,6)</f>
        <v>8.0099999999999995E-4</v>
      </c>
      <c r="AQ286" s="919">
        <f>ROUND('IPP-SPP ไฟสำรอง'!$F$92*DCs_Mar!AQ$21/100,6)</f>
        <v>8.0099999999999995E-4</v>
      </c>
      <c r="AR286" s="919">
        <f>ROUND('IPP-SPP ไฟสำรอง'!$F$92*DCs_Mar!AR$21/100,6)</f>
        <v>8.0099999999999995E-4</v>
      </c>
      <c r="AS286" s="919">
        <f>ROUND('IPP-SPP ไฟสำรอง'!$F$92*DCs_Mar!AS$21/100,6)</f>
        <v>8.0099999999999995E-4</v>
      </c>
      <c r="AT286" s="919">
        <f>ROUND('IPP-SPP ไฟสำรอง'!$F$92*DCs_Mar!AT$21/100,6)</f>
        <v>8.0099999999999995E-4</v>
      </c>
      <c r="AU286" s="919">
        <f>ROUND('IPP-SPP ไฟสำรอง'!$F$92*DCs_Mar!AU$21/100,6)</f>
        <v>8.0099999999999995E-4</v>
      </c>
      <c r="AV286" s="919">
        <f>ROUND('IPP-SPP ไฟสำรอง'!$F$92*DCs_Mar!AV$21/100,6)</f>
        <v>8.0099999999999995E-4</v>
      </c>
      <c r="AW286" s="919">
        <f>ROUND('IPP-SPP ไฟสำรอง'!$F$92*DCs_Mar!AW$21/100,6)</f>
        <v>8.0099999999999995E-4</v>
      </c>
      <c r="AX286" s="919">
        <f>ROUND('IPP-SPP ไฟสำรอง'!$F$92*DCs_Mar!AX$21/100,6)</f>
        <v>8.0099999999999995E-4</v>
      </c>
      <c r="AY286" s="919">
        <f>ROUND('IPP-SPP ไฟสำรอง'!$F$92*DCs_Mar!AY$21/100,6)</f>
        <v>8.0099999999999995E-4</v>
      </c>
      <c r="CO286" s="819"/>
    </row>
    <row r="287" spans="1:93" ht="17.100000000000001" customHeight="1">
      <c r="A287" s="922" t="s">
        <v>476</v>
      </c>
      <c r="B287" s="923">
        <f t="shared" ref="B287:AG287" si="758">B25</f>
        <v>164.96600000000001</v>
      </c>
      <c r="C287" s="923">
        <f t="shared" si="758"/>
        <v>178.65800000000002</v>
      </c>
      <c r="D287" s="923">
        <f t="shared" si="758"/>
        <v>203.19</v>
      </c>
      <c r="E287" s="923">
        <f t="shared" si="758"/>
        <v>248.245</v>
      </c>
      <c r="F287" s="923">
        <f t="shared" si="758"/>
        <v>489.69099999999997</v>
      </c>
      <c r="G287" s="924">
        <f t="shared" si="758"/>
        <v>582.23900000000003</v>
      </c>
      <c r="H287" s="924">
        <f t="shared" si="758"/>
        <v>726.88800000000003</v>
      </c>
      <c r="I287" s="923">
        <f t="shared" si="758"/>
        <v>768.82500000000005</v>
      </c>
      <c r="J287" s="924">
        <f t="shared" si="758"/>
        <v>1075.5447590000001</v>
      </c>
      <c r="K287" s="925">
        <f t="shared" si="758"/>
        <v>1032.3420350000001</v>
      </c>
      <c r="L287" s="926">
        <f t="shared" si="758"/>
        <v>681.72878200000014</v>
      </c>
      <c r="M287" s="926">
        <f t="shared" si="758"/>
        <v>1135.0019299999999</v>
      </c>
      <c r="N287" s="926">
        <f t="shared" si="758"/>
        <v>948.69200000000012</v>
      </c>
      <c r="O287" s="926">
        <f t="shared" si="758"/>
        <v>1216.850402</v>
      </c>
      <c r="P287" s="926">
        <f t="shared" si="758"/>
        <v>1436.6130000000001</v>
      </c>
      <c r="Q287" s="926">
        <f t="shared" si="758"/>
        <v>569.59443800000008</v>
      </c>
      <c r="R287" s="926">
        <f t="shared" si="758"/>
        <v>358.62592599999999</v>
      </c>
      <c r="S287" s="926">
        <f t="shared" si="758"/>
        <v>246.75029499999999</v>
      </c>
      <c r="T287" s="926">
        <f t="shared" si="758"/>
        <v>1295.1214520000001</v>
      </c>
      <c r="U287" s="924">
        <f t="shared" si="758"/>
        <v>1361.7043000000001</v>
      </c>
      <c r="V287" s="926">
        <f t="shared" si="758"/>
        <v>1259.8014410000001</v>
      </c>
      <c r="W287" s="927">
        <f t="shared" ref="W287" si="759">W25</f>
        <v>829.62298699999997</v>
      </c>
      <c r="X287" s="928">
        <f t="shared" si="758"/>
        <v>478.81534299999998</v>
      </c>
      <c r="Y287" s="924">
        <f t="shared" si="758"/>
        <v>478.81534299999998</v>
      </c>
      <c r="Z287" s="924">
        <f t="shared" si="758"/>
        <v>478.81534299999998</v>
      </c>
      <c r="AA287" s="924">
        <f t="shared" si="758"/>
        <v>478.81534299999998</v>
      </c>
      <c r="AB287" s="927">
        <f t="shared" si="758"/>
        <v>478.81534299999998</v>
      </c>
      <c r="AC287" s="928">
        <f t="shared" si="758"/>
        <v>478.81534299999998</v>
      </c>
      <c r="AD287" s="924">
        <f t="shared" si="758"/>
        <v>478.81534299999998</v>
      </c>
      <c r="AE287" s="924">
        <f t="shared" si="758"/>
        <v>478.81534299999998</v>
      </c>
      <c r="AF287" s="924">
        <f t="shared" si="758"/>
        <v>478.81534299999998</v>
      </c>
      <c r="AG287" s="927">
        <f t="shared" si="758"/>
        <v>478.81534299999998</v>
      </c>
      <c r="AH287" s="928">
        <f t="shared" ref="AH287:AY287" si="760">AH25</f>
        <v>478.81534299999998</v>
      </c>
      <c r="AI287" s="924">
        <f t="shared" si="760"/>
        <v>478.81534299999998</v>
      </c>
      <c r="AJ287" s="924">
        <f t="shared" si="760"/>
        <v>478.81534299999998</v>
      </c>
      <c r="AK287" s="924">
        <f t="shared" si="760"/>
        <v>478.81534299999998</v>
      </c>
      <c r="AL287" s="927">
        <f t="shared" si="760"/>
        <v>478.81534299999998</v>
      </c>
      <c r="AM287" s="928">
        <f t="shared" si="760"/>
        <v>478.81534299999998</v>
      </c>
      <c r="AN287" s="924">
        <f t="shared" si="760"/>
        <v>478.81534299999998</v>
      </c>
      <c r="AO287" s="924">
        <f t="shared" si="760"/>
        <v>478.81534299999998</v>
      </c>
      <c r="AP287" s="924">
        <f t="shared" si="760"/>
        <v>478.81534299999998</v>
      </c>
      <c r="AQ287" s="924">
        <f t="shared" si="760"/>
        <v>478.81534299999998</v>
      </c>
      <c r="AR287" s="924">
        <f t="shared" si="760"/>
        <v>478.81534299999998</v>
      </c>
      <c r="AS287" s="924">
        <f t="shared" si="760"/>
        <v>478.81534299999998</v>
      </c>
      <c r="AT287" s="924">
        <f t="shared" si="760"/>
        <v>478.81534299999998</v>
      </c>
      <c r="AU287" s="924">
        <f t="shared" si="760"/>
        <v>478.81534299999998</v>
      </c>
      <c r="AV287" s="924">
        <f t="shared" si="760"/>
        <v>478.81534299999998</v>
      </c>
      <c r="AW287" s="924">
        <f t="shared" si="760"/>
        <v>478.81534299999998</v>
      </c>
      <c r="AX287" s="924">
        <f t="shared" si="760"/>
        <v>478.81534299999998</v>
      </c>
      <c r="AY287" s="927">
        <f t="shared" si="760"/>
        <v>478.81534299999998</v>
      </c>
      <c r="CO287" s="819"/>
    </row>
    <row r="288" spans="1:93" ht="17.100000000000001" customHeight="1">
      <c r="A288" s="922" t="s">
        <v>470</v>
      </c>
      <c r="B288" s="923">
        <f t="shared" ref="B288:AG288" si="761">B26</f>
        <v>144.53400000000002</v>
      </c>
      <c r="C288" s="923">
        <f t="shared" si="761"/>
        <v>152.88800000000001</v>
      </c>
      <c r="D288" s="923">
        <f t="shared" si="761"/>
        <v>176.524</v>
      </c>
      <c r="E288" s="923">
        <f t="shared" si="761"/>
        <v>199.203</v>
      </c>
      <c r="F288" s="923">
        <f t="shared" si="761"/>
        <v>237.94499999999999</v>
      </c>
      <c r="G288" s="924">
        <f t="shared" si="761"/>
        <v>243.60999999999999</v>
      </c>
      <c r="H288" s="924">
        <f t="shared" si="761"/>
        <v>348.98700000000002</v>
      </c>
      <c r="I288" s="923">
        <f t="shared" si="761"/>
        <v>351.875</v>
      </c>
      <c r="J288" s="924">
        <f t="shared" si="761"/>
        <v>645.02193000000011</v>
      </c>
      <c r="K288" s="925">
        <f t="shared" si="761"/>
        <v>710.25190900000007</v>
      </c>
      <c r="L288" s="926">
        <f t="shared" si="761"/>
        <v>417.94784300000003</v>
      </c>
      <c r="M288" s="926">
        <f t="shared" si="761"/>
        <v>788.93450699999983</v>
      </c>
      <c r="N288" s="926">
        <f t="shared" si="761"/>
        <v>694.54100000000005</v>
      </c>
      <c r="O288" s="926">
        <f t="shared" si="761"/>
        <v>939.18909900000006</v>
      </c>
      <c r="P288" s="926">
        <f t="shared" si="761"/>
        <v>1120</v>
      </c>
      <c r="Q288" s="926">
        <f t="shared" si="761"/>
        <v>414.43707699999999</v>
      </c>
      <c r="R288" s="926">
        <f t="shared" si="761"/>
        <v>236.42371199999999</v>
      </c>
      <c r="S288" s="926">
        <f t="shared" si="761"/>
        <v>179.69927999999999</v>
      </c>
      <c r="T288" s="926">
        <f t="shared" si="761"/>
        <v>1166.943618</v>
      </c>
      <c r="U288" s="924">
        <f t="shared" si="761"/>
        <v>1208.2514450000001</v>
      </c>
      <c r="V288" s="926">
        <f t="shared" si="761"/>
        <v>1115.165092</v>
      </c>
      <c r="W288" s="926">
        <f t="shared" ref="W288" si="762">W26</f>
        <v>761.22639600000002</v>
      </c>
      <c r="X288" s="941">
        <f t="shared" si="761"/>
        <v>0</v>
      </c>
      <c r="Y288" s="942">
        <f t="shared" si="761"/>
        <v>0</v>
      </c>
      <c r="Z288" s="942">
        <f t="shared" si="761"/>
        <v>0</v>
      </c>
      <c r="AA288" s="942">
        <f t="shared" si="761"/>
        <v>0</v>
      </c>
      <c r="AB288" s="943">
        <f t="shared" si="761"/>
        <v>0</v>
      </c>
      <c r="AC288" s="941">
        <f t="shared" si="761"/>
        <v>0</v>
      </c>
      <c r="AD288" s="942">
        <f t="shared" si="761"/>
        <v>0</v>
      </c>
      <c r="AE288" s="942">
        <f t="shared" si="761"/>
        <v>0</v>
      </c>
      <c r="AF288" s="942">
        <f t="shared" si="761"/>
        <v>0</v>
      </c>
      <c r="AG288" s="943">
        <f t="shared" si="761"/>
        <v>0</v>
      </c>
      <c r="AH288" s="941">
        <f t="shared" ref="AH288:AY288" si="763">AH26</f>
        <v>0</v>
      </c>
      <c r="AI288" s="942">
        <f t="shared" si="763"/>
        <v>0</v>
      </c>
      <c r="AJ288" s="942">
        <f t="shared" si="763"/>
        <v>0</v>
      </c>
      <c r="AK288" s="942">
        <f t="shared" si="763"/>
        <v>0</v>
      </c>
      <c r="AL288" s="943">
        <f t="shared" si="763"/>
        <v>0</v>
      </c>
      <c r="AM288" s="941">
        <f t="shared" si="763"/>
        <v>0</v>
      </c>
      <c r="AN288" s="942">
        <f t="shared" si="763"/>
        <v>0</v>
      </c>
      <c r="AO288" s="942">
        <f t="shared" si="763"/>
        <v>0</v>
      </c>
      <c r="AP288" s="942">
        <f t="shared" si="763"/>
        <v>0</v>
      </c>
      <c r="AQ288" s="942">
        <f t="shared" si="763"/>
        <v>0</v>
      </c>
      <c r="AR288" s="942">
        <f t="shared" si="763"/>
        <v>0</v>
      </c>
      <c r="AS288" s="942">
        <f t="shared" si="763"/>
        <v>0</v>
      </c>
      <c r="AT288" s="942">
        <f t="shared" si="763"/>
        <v>0</v>
      </c>
      <c r="AU288" s="942">
        <f t="shared" si="763"/>
        <v>0</v>
      </c>
      <c r="AV288" s="942">
        <f t="shared" si="763"/>
        <v>0</v>
      </c>
      <c r="AW288" s="942">
        <f t="shared" si="763"/>
        <v>0</v>
      </c>
      <c r="AX288" s="942">
        <f t="shared" si="763"/>
        <v>0</v>
      </c>
      <c r="AY288" s="943">
        <f t="shared" si="763"/>
        <v>0</v>
      </c>
      <c r="CO288" s="819"/>
    </row>
    <row r="289" spans="1:93" ht="17.100000000000001" customHeight="1">
      <c r="A289" s="922" t="s">
        <v>471</v>
      </c>
      <c r="B289" s="923">
        <f t="shared" ref="B289:AG289" si="764">B27</f>
        <v>0.91400000000000003</v>
      </c>
      <c r="C289" s="923">
        <f t="shared" si="764"/>
        <v>2.915</v>
      </c>
      <c r="D289" s="923">
        <f t="shared" si="764"/>
        <v>13.071</v>
      </c>
      <c r="E289" s="923">
        <f t="shared" si="764"/>
        <v>24.853999999999999</v>
      </c>
      <c r="F289" s="923">
        <f t="shared" si="764"/>
        <v>46.424999999999997</v>
      </c>
      <c r="G289" s="924">
        <f t="shared" si="764"/>
        <v>33.715000000000003</v>
      </c>
      <c r="H289" s="924">
        <f t="shared" si="764"/>
        <v>103.129</v>
      </c>
      <c r="I289" s="923">
        <f t="shared" si="764"/>
        <v>86.637</v>
      </c>
      <c r="J289" s="924">
        <f t="shared" si="764"/>
        <v>332.08550000000002</v>
      </c>
      <c r="K289" s="925">
        <f t="shared" si="764"/>
        <v>416.02569999999997</v>
      </c>
      <c r="L289" s="926">
        <f t="shared" si="764"/>
        <v>185.73159999999999</v>
      </c>
      <c r="M289" s="926">
        <f t="shared" si="764"/>
        <v>372.95319999999998</v>
      </c>
      <c r="N289" s="926">
        <f t="shared" si="764"/>
        <v>228.679</v>
      </c>
      <c r="O289" s="939">
        <f t="shared" si="764"/>
        <v>0</v>
      </c>
      <c r="P289" s="939">
        <f t="shared" si="764"/>
        <v>0</v>
      </c>
      <c r="Q289" s="939">
        <f t="shared" si="764"/>
        <v>0</v>
      </c>
      <c r="R289" s="939">
        <f t="shared" si="764"/>
        <v>0</v>
      </c>
      <c r="S289" s="939">
        <f t="shared" si="764"/>
        <v>0</v>
      </c>
      <c r="T289" s="939">
        <f t="shared" si="764"/>
        <v>0</v>
      </c>
      <c r="U289" s="940">
        <f t="shared" si="764"/>
        <v>0</v>
      </c>
      <c r="V289" s="939">
        <f t="shared" si="764"/>
        <v>0</v>
      </c>
      <c r="W289" s="939">
        <f t="shared" ref="W289" si="765">W27</f>
        <v>0</v>
      </c>
      <c r="X289" s="941">
        <f t="shared" si="764"/>
        <v>0</v>
      </c>
      <c r="Y289" s="942">
        <f t="shared" si="764"/>
        <v>0</v>
      </c>
      <c r="Z289" s="942">
        <f t="shared" si="764"/>
        <v>0</v>
      </c>
      <c r="AA289" s="942">
        <f t="shared" si="764"/>
        <v>0</v>
      </c>
      <c r="AB289" s="943">
        <f t="shared" si="764"/>
        <v>0</v>
      </c>
      <c r="AC289" s="941">
        <f t="shared" si="764"/>
        <v>0</v>
      </c>
      <c r="AD289" s="942">
        <f t="shared" si="764"/>
        <v>0</v>
      </c>
      <c r="AE289" s="942">
        <f t="shared" si="764"/>
        <v>0</v>
      </c>
      <c r="AF289" s="942">
        <f t="shared" si="764"/>
        <v>0</v>
      </c>
      <c r="AG289" s="943">
        <f t="shared" si="764"/>
        <v>0</v>
      </c>
      <c r="AH289" s="941">
        <f t="shared" ref="AH289:AY289" si="766">AH27</f>
        <v>0</v>
      </c>
      <c r="AI289" s="942">
        <f t="shared" si="766"/>
        <v>0</v>
      </c>
      <c r="AJ289" s="942">
        <f t="shared" si="766"/>
        <v>0</v>
      </c>
      <c r="AK289" s="942">
        <f t="shared" si="766"/>
        <v>0</v>
      </c>
      <c r="AL289" s="943">
        <f t="shared" si="766"/>
        <v>0</v>
      </c>
      <c r="AM289" s="941">
        <f t="shared" si="766"/>
        <v>0</v>
      </c>
      <c r="AN289" s="942">
        <f t="shared" si="766"/>
        <v>0</v>
      </c>
      <c r="AO289" s="942">
        <f t="shared" si="766"/>
        <v>0</v>
      </c>
      <c r="AP289" s="942">
        <f t="shared" si="766"/>
        <v>0</v>
      </c>
      <c r="AQ289" s="942">
        <f t="shared" si="766"/>
        <v>0</v>
      </c>
      <c r="AR289" s="942">
        <f t="shared" si="766"/>
        <v>0</v>
      </c>
      <c r="AS289" s="942">
        <f t="shared" si="766"/>
        <v>0</v>
      </c>
      <c r="AT289" s="942">
        <f t="shared" si="766"/>
        <v>0</v>
      </c>
      <c r="AU289" s="942">
        <f t="shared" si="766"/>
        <v>0</v>
      </c>
      <c r="AV289" s="942">
        <f t="shared" si="766"/>
        <v>0</v>
      </c>
      <c r="AW289" s="942">
        <f t="shared" si="766"/>
        <v>0</v>
      </c>
      <c r="AX289" s="942">
        <f t="shared" si="766"/>
        <v>0</v>
      </c>
      <c r="AY289" s="943">
        <f t="shared" si="766"/>
        <v>0</v>
      </c>
      <c r="CO289" s="819"/>
    </row>
    <row r="290" spans="1:93" ht="17.100000000000001" customHeight="1">
      <c r="A290" s="922" t="s">
        <v>472</v>
      </c>
      <c r="B290" s="923">
        <f t="shared" ref="B290:AG290" si="767">B28</f>
        <v>77.227000000000004</v>
      </c>
      <c r="C290" s="923">
        <f t="shared" si="767"/>
        <v>83.673000000000002</v>
      </c>
      <c r="D290" s="923">
        <f t="shared" si="767"/>
        <v>88.403000000000006</v>
      </c>
      <c r="E290" s="923">
        <f t="shared" si="767"/>
        <v>95.82</v>
      </c>
      <c r="F290" s="923">
        <f t="shared" si="767"/>
        <v>108.27800000000001</v>
      </c>
      <c r="G290" s="924">
        <f t="shared" si="767"/>
        <v>120.557</v>
      </c>
      <c r="H290" s="924">
        <f t="shared" si="767"/>
        <v>136.59800000000001</v>
      </c>
      <c r="I290" s="923">
        <f t="shared" si="767"/>
        <v>146.32300000000001</v>
      </c>
      <c r="J290" s="924">
        <f t="shared" si="767"/>
        <v>170.56117</v>
      </c>
      <c r="K290" s="925">
        <f t="shared" si="767"/>
        <v>196.13095000000001</v>
      </c>
      <c r="L290" s="926">
        <f t="shared" si="767"/>
        <v>124.25857999999999</v>
      </c>
      <c r="M290" s="926">
        <f t="shared" si="767"/>
        <v>73.091710000000006</v>
      </c>
      <c r="N290" s="926">
        <f t="shared" si="767"/>
        <v>0.189</v>
      </c>
      <c r="O290" s="939">
        <f t="shared" si="767"/>
        <v>0</v>
      </c>
      <c r="P290" s="939">
        <f t="shared" si="767"/>
        <v>0</v>
      </c>
      <c r="Q290" s="939">
        <f t="shared" si="767"/>
        <v>0</v>
      </c>
      <c r="R290" s="939">
        <f t="shared" si="767"/>
        <v>0</v>
      </c>
      <c r="S290" s="939">
        <f t="shared" si="767"/>
        <v>0</v>
      </c>
      <c r="T290" s="939">
        <f t="shared" si="767"/>
        <v>0</v>
      </c>
      <c r="U290" s="940">
        <f t="shared" si="767"/>
        <v>0</v>
      </c>
      <c r="V290" s="939">
        <f t="shared" si="767"/>
        <v>0</v>
      </c>
      <c r="W290" s="939">
        <f t="shared" ref="W290" si="768">W28</f>
        <v>0</v>
      </c>
      <c r="X290" s="941">
        <f t="shared" si="767"/>
        <v>0</v>
      </c>
      <c r="Y290" s="942">
        <f t="shared" si="767"/>
        <v>0</v>
      </c>
      <c r="Z290" s="942">
        <f t="shared" si="767"/>
        <v>0</v>
      </c>
      <c r="AA290" s="942">
        <f t="shared" si="767"/>
        <v>0</v>
      </c>
      <c r="AB290" s="943">
        <f t="shared" si="767"/>
        <v>0</v>
      </c>
      <c r="AC290" s="941">
        <f t="shared" si="767"/>
        <v>0</v>
      </c>
      <c r="AD290" s="942">
        <f t="shared" si="767"/>
        <v>0</v>
      </c>
      <c r="AE290" s="942">
        <f t="shared" si="767"/>
        <v>0</v>
      </c>
      <c r="AF290" s="942">
        <f t="shared" si="767"/>
        <v>0</v>
      </c>
      <c r="AG290" s="943">
        <f t="shared" si="767"/>
        <v>0</v>
      </c>
      <c r="AH290" s="941">
        <f t="shared" ref="AH290:AY290" si="769">AH28</f>
        <v>0</v>
      </c>
      <c r="AI290" s="942">
        <f t="shared" si="769"/>
        <v>0</v>
      </c>
      <c r="AJ290" s="942">
        <f t="shared" si="769"/>
        <v>0</v>
      </c>
      <c r="AK290" s="942">
        <f t="shared" si="769"/>
        <v>0</v>
      </c>
      <c r="AL290" s="943">
        <f t="shared" si="769"/>
        <v>0</v>
      </c>
      <c r="AM290" s="941">
        <f t="shared" si="769"/>
        <v>0</v>
      </c>
      <c r="AN290" s="942">
        <f t="shared" si="769"/>
        <v>0</v>
      </c>
      <c r="AO290" s="942">
        <f t="shared" si="769"/>
        <v>0</v>
      </c>
      <c r="AP290" s="942">
        <f t="shared" si="769"/>
        <v>0</v>
      </c>
      <c r="AQ290" s="942">
        <f t="shared" si="769"/>
        <v>0</v>
      </c>
      <c r="AR290" s="942">
        <f t="shared" si="769"/>
        <v>0</v>
      </c>
      <c r="AS290" s="942">
        <f t="shared" si="769"/>
        <v>0</v>
      </c>
      <c r="AT290" s="942">
        <f t="shared" si="769"/>
        <v>0</v>
      </c>
      <c r="AU290" s="942">
        <f t="shared" si="769"/>
        <v>0</v>
      </c>
      <c r="AV290" s="942">
        <f t="shared" si="769"/>
        <v>0</v>
      </c>
      <c r="AW290" s="942">
        <f t="shared" si="769"/>
        <v>0</v>
      </c>
      <c r="AX290" s="942">
        <f t="shared" si="769"/>
        <v>0</v>
      </c>
      <c r="AY290" s="943">
        <f t="shared" si="769"/>
        <v>0</v>
      </c>
      <c r="CO290" s="819"/>
    </row>
    <row r="291" spans="1:93" ht="17.100000000000001" customHeight="1">
      <c r="A291" s="922" t="s">
        <v>473</v>
      </c>
      <c r="B291" s="923">
        <f t="shared" ref="B291:AG291" si="770">B29</f>
        <v>66.141999999999996</v>
      </c>
      <c r="C291" s="923">
        <f t="shared" si="770"/>
        <v>66.218999999999994</v>
      </c>
      <c r="D291" s="923">
        <f t="shared" si="770"/>
        <v>74.402000000000001</v>
      </c>
      <c r="E291" s="923">
        <f t="shared" si="770"/>
        <v>76.775000000000006</v>
      </c>
      <c r="F291" s="923">
        <f t="shared" si="770"/>
        <v>79.100999999999999</v>
      </c>
      <c r="G291" s="924">
        <f t="shared" si="770"/>
        <v>87.596999999999994</v>
      </c>
      <c r="H291" s="924">
        <f t="shared" si="770"/>
        <v>104.137</v>
      </c>
      <c r="I291" s="923">
        <f t="shared" si="770"/>
        <v>109.236</v>
      </c>
      <c r="J291" s="924">
        <f t="shared" si="770"/>
        <v>100.09416</v>
      </c>
      <c r="K291" s="925">
        <f t="shared" si="770"/>
        <v>49.482258999999999</v>
      </c>
      <c r="L291" s="926">
        <f t="shared" si="770"/>
        <v>102.297363</v>
      </c>
      <c r="M291" s="926">
        <f t="shared" si="770"/>
        <v>331.42169699999994</v>
      </c>
      <c r="N291" s="926">
        <f t="shared" si="770"/>
        <v>440.55399999999997</v>
      </c>
      <c r="O291" s="939">
        <f t="shared" si="770"/>
        <v>0</v>
      </c>
      <c r="P291" s="939">
        <f t="shared" si="770"/>
        <v>0</v>
      </c>
      <c r="Q291" s="939">
        <f t="shared" si="770"/>
        <v>0</v>
      </c>
      <c r="R291" s="939">
        <f t="shared" si="770"/>
        <v>0</v>
      </c>
      <c r="S291" s="939">
        <f t="shared" si="770"/>
        <v>0</v>
      </c>
      <c r="T291" s="939">
        <f t="shared" si="770"/>
        <v>0</v>
      </c>
      <c r="U291" s="940">
        <f t="shared" si="770"/>
        <v>0</v>
      </c>
      <c r="V291" s="939">
        <f t="shared" si="770"/>
        <v>0</v>
      </c>
      <c r="W291" s="939">
        <f t="shared" ref="W291" si="771">W29</f>
        <v>0</v>
      </c>
      <c r="X291" s="941">
        <f t="shared" si="770"/>
        <v>0</v>
      </c>
      <c r="Y291" s="942">
        <f t="shared" si="770"/>
        <v>0</v>
      </c>
      <c r="Z291" s="942">
        <f t="shared" si="770"/>
        <v>0</v>
      </c>
      <c r="AA291" s="942">
        <f t="shared" si="770"/>
        <v>0</v>
      </c>
      <c r="AB291" s="943">
        <f t="shared" si="770"/>
        <v>0</v>
      </c>
      <c r="AC291" s="941">
        <f t="shared" si="770"/>
        <v>0</v>
      </c>
      <c r="AD291" s="942">
        <f t="shared" si="770"/>
        <v>0</v>
      </c>
      <c r="AE291" s="942">
        <f t="shared" si="770"/>
        <v>0</v>
      </c>
      <c r="AF291" s="942">
        <f t="shared" si="770"/>
        <v>0</v>
      </c>
      <c r="AG291" s="943">
        <f t="shared" si="770"/>
        <v>0</v>
      </c>
      <c r="AH291" s="941">
        <f t="shared" ref="AH291:AY291" si="772">AH29</f>
        <v>0</v>
      </c>
      <c r="AI291" s="942">
        <f t="shared" si="772"/>
        <v>0</v>
      </c>
      <c r="AJ291" s="942">
        <f t="shared" si="772"/>
        <v>0</v>
      </c>
      <c r="AK291" s="942">
        <f t="shared" si="772"/>
        <v>0</v>
      </c>
      <c r="AL291" s="943">
        <f t="shared" si="772"/>
        <v>0</v>
      </c>
      <c r="AM291" s="941">
        <f t="shared" si="772"/>
        <v>0</v>
      </c>
      <c r="AN291" s="942">
        <f t="shared" si="772"/>
        <v>0</v>
      </c>
      <c r="AO291" s="942">
        <f t="shared" si="772"/>
        <v>0</v>
      </c>
      <c r="AP291" s="942">
        <f t="shared" si="772"/>
        <v>0</v>
      </c>
      <c r="AQ291" s="942">
        <f t="shared" si="772"/>
        <v>0</v>
      </c>
      <c r="AR291" s="942">
        <f t="shared" si="772"/>
        <v>0</v>
      </c>
      <c r="AS291" s="942">
        <f t="shared" si="772"/>
        <v>0</v>
      </c>
      <c r="AT291" s="942">
        <f t="shared" si="772"/>
        <v>0</v>
      </c>
      <c r="AU291" s="942">
        <f t="shared" si="772"/>
        <v>0</v>
      </c>
      <c r="AV291" s="942">
        <f t="shared" si="772"/>
        <v>0</v>
      </c>
      <c r="AW291" s="942">
        <f t="shared" si="772"/>
        <v>0</v>
      </c>
      <c r="AX291" s="942">
        <f t="shared" si="772"/>
        <v>0</v>
      </c>
      <c r="AY291" s="943">
        <f t="shared" si="772"/>
        <v>0</v>
      </c>
      <c r="CO291" s="819"/>
    </row>
    <row r="292" spans="1:93" ht="17.100000000000001" customHeight="1">
      <c r="A292" s="922" t="s">
        <v>474</v>
      </c>
      <c r="B292" s="923">
        <f t="shared" ref="B292:AG292" si="773">B30</f>
        <v>0.251</v>
      </c>
      <c r="C292" s="923">
        <f t="shared" si="773"/>
        <v>8.1000000000000003E-2</v>
      </c>
      <c r="D292" s="923">
        <f t="shared" si="773"/>
        <v>0.64800000000000002</v>
      </c>
      <c r="E292" s="923">
        <f t="shared" si="773"/>
        <v>1.754</v>
      </c>
      <c r="F292" s="923">
        <f t="shared" si="773"/>
        <v>4.141</v>
      </c>
      <c r="G292" s="924">
        <f t="shared" si="773"/>
        <v>1.7410000000000001</v>
      </c>
      <c r="H292" s="924">
        <f t="shared" si="773"/>
        <v>5.1230000000000002</v>
      </c>
      <c r="I292" s="923">
        <f t="shared" si="773"/>
        <v>9.6790000000000003</v>
      </c>
      <c r="J292" s="924">
        <f t="shared" si="773"/>
        <v>42.281100000000002</v>
      </c>
      <c r="K292" s="925">
        <f t="shared" si="773"/>
        <v>48.613</v>
      </c>
      <c r="L292" s="926">
        <f t="shared" si="773"/>
        <v>5.6603000000000003</v>
      </c>
      <c r="M292" s="926">
        <f t="shared" si="773"/>
        <v>11.4679</v>
      </c>
      <c r="N292" s="926">
        <f t="shared" si="773"/>
        <v>25.119</v>
      </c>
      <c r="O292" s="939">
        <f t="shared" si="773"/>
        <v>0</v>
      </c>
      <c r="P292" s="939">
        <f t="shared" si="773"/>
        <v>0</v>
      </c>
      <c r="Q292" s="939">
        <f t="shared" si="773"/>
        <v>0</v>
      </c>
      <c r="R292" s="939">
        <f t="shared" si="773"/>
        <v>0</v>
      </c>
      <c r="S292" s="939">
        <f t="shared" si="773"/>
        <v>0</v>
      </c>
      <c r="T292" s="939">
        <f t="shared" si="773"/>
        <v>0</v>
      </c>
      <c r="U292" s="940">
        <f t="shared" si="773"/>
        <v>0</v>
      </c>
      <c r="V292" s="939">
        <f t="shared" si="773"/>
        <v>0</v>
      </c>
      <c r="W292" s="939">
        <f t="shared" ref="W292" si="774">W30</f>
        <v>0</v>
      </c>
      <c r="X292" s="941">
        <f t="shared" si="773"/>
        <v>0</v>
      </c>
      <c r="Y292" s="942">
        <f t="shared" si="773"/>
        <v>0</v>
      </c>
      <c r="Z292" s="942">
        <f t="shared" si="773"/>
        <v>0</v>
      </c>
      <c r="AA292" s="942">
        <f t="shared" si="773"/>
        <v>0</v>
      </c>
      <c r="AB292" s="943">
        <f t="shared" si="773"/>
        <v>0</v>
      </c>
      <c r="AC292" s="941">
        <f t="shared" si="773"/>
        <v>0</v>
      </c>
      <c r="AD292" s="942">
        <f t="shared" si="773"/>
        <v>0</v>
      </c>
      <c r="AE292" s="942">
        <f t="shared" si="773"/>
        <v>0</v>
      </c>
      <c r="AF292" s="942">
        <f t="shared" si="773"/>
        <v>0</v>
      </c>
      <c r="AG292" s="943">
        <f t="shared" si="773"/>
        <v>0</v>
      </c>
      <c r="AH292" s="941">
        <f t="shared" ref="AH292:AY292" si="775">AH30</f>
        <v>0</v>
      </c>
      <c r="AI292" s="942">
        <f t="shared" si="775"/>
        <v>0</v>
      </c>
      <c r="AJ292" s="942">
        <f t="shared" si="775"/>
        <v>0</v>
      </c>
      <c r="AK292" s="942">
        <f t="shared" si="775"/>
        <v>0</v>
      </c>
      <c r="AL292" s="943">
        <f t="shared" si="775"/>
        <v>0</v>
      </c>
      <c r="AM292" s="941">
        <f t="shared" si="775"/>
        <v>0</v>
      </c>
      <c r="AN292" s="942">
        <f t="shared" si="775"/>
        <v>0</v>
      </c>
      <c r="AO292" s="942">
        <f t="shared" si="775"/>
        <v>0</v>
      </c>
      <c r="AP292" s="942">
        <f t="shared" si="775"/>
        <v>0</v>
      </c>
      <c r="AQ292" s="942">
        <f t="shared" si="775"/>
        <v>0</v>
      </c>
      <c r="AR292" s="942">
        <f t="shared" si="775"/>
        <v>0</v>
      </c>
      <c r="AS292" s="942">
        <f t="shared" si="775"/>
        <v>0</v>
      </c>
      <c r="AT292" s="942">
        <f t="shared" si="775"/>
        <v>0</v>
      </c>
      <c r="AU292" s="942">
        <f t="shared" si="775"/>
        <v>0</v>
      </c>
      <c r="AV292" s="942">
        <f t="shared" si="775"/>
        <v>0</v>
      </c>
      <c r="AW292" s="942">
        <f t="shared" si="775"/>
        <v>0</v>
      </c>
      <c r="AX292" s="942">
        <f t="shared" si="775"/>
        <v>0</v>
      </c>
      <c r="AY292" s="943">
        <f t="shared" si="775"/>
        <v>0</v>
      </c>
      <c r="CO292" s="819"/>
    </row>
    <row r="293" spans="1:93" ht="17.100000000000001" customHeight="1">
      <c r="A293" s="922" t="s">
        <v>475</v>
      </c>
      <c r="B293" s="923">
        <f t="shared" ref="B293:AG293" si="776">B31</f>
        <v>0</v>
      </c>
      <c r="C293" s="923">
        <f t="shared" si="776"/>
        <v>0</v>
      </c>
      <c r="D293" s="923">
        <f t="shared" si="776"/>
        <v>0</v>
      </c>
      <c r="E293" s="923">
        <f t="shared" si="776"/>
        <v>0</v>
      </c>
      <c r="F293" s="923">
        <f t="shared" si="776"/>
        <v>0</v>
      </c>
      <c r="G293" s="924">
        <f t="shared" si="776"/>
        <v>0</v>
      </c>
      <c r="H293" s="924">
        <f t="shared" si="776"/>
        <v>0</v>
      </c>
      <c r="I293" s="923">
        <f t="shared" si="776"/>
        <v>0</v>
      </c>
      <c r="J293" s="924">
        <f t="shared" si="776"/>
        <v>0</v>
      </c>
      <c r="K293" s="925">
        <f t="shared" si="776"/>
        <v>0</v>
      </c>
      <c r="L293" s="926">
        <f t="shared" si="776"/>
        <v>0</v>
      </c>
      <c r="M293" s="926">
        <f t="shared" si="776"/>
        <v>0</v>
      </c>
      <c r="N293" s="926">
        <f t="shared" si="776"/>
        <v>0</v>
      </c>
      <c r="O293" s="939">
        <f t="shared" si="776"/>
        <v>0</v>
      </c>
      <c r="P293" s="939">
        <f t="shared" si="776"/>
        <v>0</v>
      </c>
      <c r="Q293" s="939">
        <f t="shared" si="776"/>
        <v>0</v>
      </c>
      <c r="R293" s="939">
        <f t="shared" si="776"/>
        <v>0</v>
      </c>
      <c r="S293" s="939">
        <f t="shared" si="776"/>
        <v>0</v>
      </c>
      <c r="T293" s="939">
        <f t="shared" si="776"/>
        <v>0</v>
      </c>
      <c r="U293" s="940">
        <f t="shared" si="776"/>
        <v>0</v>
      </c>
      <c r="V293" s="939">
        <f t="shared" si="776"/>
        <v>0</v>
      </c>
      <c r="W293" s="939">
        <f t="shared" ref="W293" si="777">W31</f>
        <v>0</v>
      </c>
      <c r="X293" s="941">
        <f t="shared" si="776"/>
        <v>0</v>
      </c>
      <c r="Y293" s="942">
        <f t="shared" si="776"/>
        <v>0</v>
      </c>
      <c r="Z293" s="942">
        <f t="shared" si="776"/>
        <v>0</v>
      </c>
      <c r="AA293" s="942">
        <f t="shared" si="776"/>
        <v>0</v>
      </c>
      <c r="AB293" s="943">
        <f t="shared" si="776"/>
        <v>0</v>
      </c>
      <c r="AC293" s="941">
        <f t="shared" si="776"/>
        <v>0</v>
      </c>
      <c r="AD293" s="942">
        <f t="shared" si="776"/>
        <v>0</v>
      </c>
      <c r="AE293" s="942">
        <f t="shared" si="776"/>
        <v>0</v>
      </c>
      <c r="AF293" s="942">
        <f t="shared" si="776"/>
        <v>0</v>
      </c>
      <c r="AG293" s="943">
        <f t="shared" si="776"/>
        <v>0</v>
      </c>
      <c r="AH293" s="941">
        <f t="shared" ref="AH293:AY293" si="778">AH31</f>
        <v>0</v>
      </c>
      <c r="AI293" s="942">
        <f t="shared" si="778"/>
        <v>0</v>
      </c>
      <c r="AJ293" s="942">
        <f t="shared" si="778"/>
        <v>0</v>
      </c>
      <c r="AK293" s="942">
        <f t="shared" si="778"/>
        <v>0</v>
      </c>
      <c r="AL293" s="943">
        <f t="shared" si="778"/>
        <v>0</v>
      </c>
      <c r="AM293" s="941">
        <f t="shared" si="778"/>
        <v>0</v>
      </c>
      <c r="AN293" s="942">
        <f t="shared" si="778"/>
        <v>0</v>
      </c>
      <c r="AO293" s="942">
        <f t="shared" si="778"/>
        <v>0</v>
      </c>
      <c r="AP293" s="942">
        <f t="shared" si="778"/>
        <v>0</v>
      </c>
      <c r="AQ293" s="942">
        <f t="shared" si="778"/>
        <v>0</v>
      </c>
      <c r="AR293" s="942">
        <f t="shared" si="778"/>
        <v>0</v>
      </c>
      <c r="AS293" s="942">
        <f t="shared" si="778"/>
        <v>0</v>
      </c>
      <c r="AT293" s="942">
        <f t="shared" si="778"/>
        <v>0</v>
      </c>
      <c r="AU293" s="942">
        <f t="shared" si="778"/>
        <v>0</v>
      </c>
      <c r="AV293" s="942">
        <f t="shared" si="778"/>
        <v>0</v>
      </c>
      <c r="AW293" s="942">
        <f t="shared" si="778"/>
        <v>0</v>
      </c>
      <c r="AX293" s="942">
        <f t="shared" si="778"/>
        <v>0</v>
      </c>
      <c r="AY293" s="943">
        <f t="shared" si="778"/>
        <v>0</v>
      </c>
      <c r="CO293" s="819"/>
    </row>
    <row r="294" spans="1:93" ht="17.100000000000001" customHeight="1">
      <c r="A294" s="929" t="s">
        <v>483</v>
      </c>
      <c r="B294" s="923">
        <f t="shared" ref="B294:AG294" si="779">B32</f>
        <v>20.431999999999999</v>
      </c>
      <c r="C294" s="923">
        <f t="shared" si="779"/>
        <v>25.77</v>
      </c>
      <c r="D294" s="923">
        <f t="shared" si="779"/>
        <v>26.666</v>
      </c>
      <c r="E294" s="923">
        <f t="shared" si="779"/>
        <v>47.23</v>
      </c>
      <c r="F294" s="923">
        <f t="shared" si="779"/>
        <v>51.305999999999997</v>
      </c>
      <c r="G294" s="924">
        <f t="shared" si="779"/>
        <v>46.722999999999999</v>
      </c>
      <c r="H294" s="924">
        <f t="shared" si="779"/>
        <v>60.398000000000003</v>
      </c>
      <c r="I294" s="923">
        <f t="shared" si="779"/>
        <v>79.091999999999999</v>
      </c>
      <c r="J294" s="924">
        <f t="shared" si="779"/>
        <v>74.015108999999995</v>
      </c>
      <c r="K294" s="925">
        <f t="shared" si="779"/>
        <v>109.56766500000001</v>
      </c>
      <c r="L294" s="926">
        <f t="shared" si="779"/>
        <v>107.417445</v>
      </c>
      <c r="M294" s="926">
        <f t="shared" si="779"/>
        <v>144.31558000000001</v>
      </c>
      <c r="N294" s="926">
        <f t="shared" si="779"/>
        <v>187.55199999999999</v>
      </c>
      <c r="O294" s="926">
        <f t="shared" si="779"/>
        <v>203.992987</v>
      </c>
      <c r="P294" s="926">
        <f t="shared" si="779"/>
        <v>245.18100000000001</v>
      </c>
      <c r="Q294" s="926">
        <f t="shared" si="779"/>
        <v>108.248065</v>
      </c>
      <c r="R294" s="926">
        <f t="shared" si="779"/>
        <v>73.228425000000001</v>
      </c>
      <c r="S294" s="926">
        <f t="shared" si="779"/>
        <v>67.051014999999992</v>
      </c>
      <c r="T294" s="926">
        <f t="shared" si="779"/>
        <v>128.17783400000002</v>
      </c>
      <c r="U294" s="924">
        <f t="shared" si="779"/>
        <v>153.452855</v>
      </c>
      <c r="V294" s="926">
        <f t="shared" si="779"/>
        <v>144.636349</v>
      </c>
      <c r="W294" s="926">
        <f t="shared" ref="W294" si="780">W32</f>
        <v>68.396591000000001</v>
      </c>
      <c r="X294" s="941">
        <f t="shared" si="779"/>
        <v>0</v>
      </c>
      <c r="Y294" s="942">
        <f t="shared" si="779"/>
        <v>0</v>
      </c>
      <c r="Z294" s="942">
        <f t="shared" si="779"/>
        <v>0</v>
      </c>
      <c r="AA294" s="942">
        <f t="shared" si="779"/>
        <v>0</v>
      </c>
      <c r="AB294" s="943">
        <f t="shared" si="779"/>
        <v>0</v>
      </c>
      <c r="AC294" s="941">
        <f t="shared" si="779"/>
        <v>0</v>
      </c>
      <c r="AD294" s="942">
        <f t="shared" si="779"/>
        <v>0</v>
      </c>
      <c r="AE294" s="942">
        <f t="shared" si="779"/>
        <v>0</v>
      </c>
      <c r="AF294" s="942">
        <f t="shared" si="779"/>
        <v>0</v>
      </c>
      <c r="AG294" s="943">
        <f t="shared" si="779"/>
        <v>0</v>
      </c>
      <c r="AH294" s="941">
        <f t="shared" ref="AH294:AY294" si="781">AH32</f>
        <v>0</v>
      </c>
      <c r="AI294" s="942">
        <f t="shared" si="781"/>
        <v>0</v>
      </c>
      <c r="AJ294" s="942">
        <f t="shared" si="781"/>
        <v>0</v>
      </c>
      <c r="AK294" s="942">
        <f t="shared" si="781"/>
        <v>0</v>
      </c>
      <c r="AL294" s="943">
        <f t="shared" si="781"/>
        <v>0</v>
      </c>
      <c r="AM294" s="941">
        <f t="shared" si="781"/>
        <v>0</v>
      </c>
      <c r="AN294" s="942">
        <f t="shared" si="781"/>
        <v>0</v>
      </c>
      <c r="AO294" s="942">
        <f t="shared" si="781"/>
        <v>0</v>
      </c>
      <c r="AP294" s="942">
        <f t="shared" si="781"/>
        <v>0</v>
      </c>
      <c r="AQ294" s="942">
        <f t="shared" si="781"/>
        <v>0</v>
      </c>
      <c r="AR294" s="942">
        <f t="shared" si="781"/>
        <v>0</v>
      </c>
      <c r="AS294" s="942">
        <f t="shared" si="781"/>
        <v>0</v>
      </c>
      <c r="AT294" s="942">
        <f t="shared" si="781"/>
        <v>0</v>
      </c>
      <c r="AU294" s="942">
        <f t="shared" si="781"/>
        <v>0</v>
      </c>
      <c r="AV294" s="942">
        <f t="shared" si="781"/>
        <v>0</v>
      </c>
      <c r="AW294" s="942">
        <f t="shared" si="781"/>
        <v>0</v>
      </c>
      <c r="AX294" s="942">
        <f t="shared" si="781"/>
        <v>0</v>
      </c>
      <c r="AY294" s="943">
        <f t="shared" si="781"/>
        <v>0</v>
      </c>
      <c r="CO294" s="819"/>
    </row>
    <row r="295" spans="1:93" ht="17.100000000000001" customHeight="1">
      <c r="A295" s="930" t="s">
        <v>484</v>
      </c>
      <c r="B295" s="923">
        <f t="shared" ref="B295:AG295" si="782">B33</f>
        <v>0</v>
      </c>
      <c r="C295" s="923">
        <f t="shared" si="782"/>
        <v>0</v>
      </c>
      <c r="D295" s="923">
        <f t="shared" si="782"/>
        <v>0</v>
      </c>
      <c r="E295" s="923">
        <f t="shared" si="782"/>
        <v>1.8120000000000001</v>
      </c>
      <c r="F295" s="923">
        <f t="shared" si="782"/>
        <v>200.44</v>
      </c>
      <c r="G295" s="924">
        <f t="shared" si="782"/>
        <v>291.69400000000002</v>
      </c>
      <c r="H295" s="924">
        <f t="shared" si="782"/>
        <v>290.35599999999999</v>
      </c>
      <c r="I295" s="923">
        <f t="shared" si="782"/>
        <v>307.62900000000002</v>
      </c>
      <c r="J295" s="924">
        <f t="shared" si="782"/>
        <v>316.05466000000001</v>
      </c>
      <c r="K295" s="925">
        <f t="shared" si="782"/>
        <v>192.602813</v>
      </c>
      <c r="L295" s="926">
        <f t="shared" si="782"/>
        <v>84.041858000000005</v>
      </c>
      <c r="M295" s="926">
        <f t="shared" si="782"/>
        <v>98.374196000000012</v>
      </c>
      <c r="N295" s="926">
        <f t="shared" si="782"/>
        <v>66.599000000000004</v>
      </c>
      <c r="O295" s="926">
        <f t="shared" si="782"/>
        <v>73.668316000000004</v>
      </c>
      <c r="P295" s="926">
        <f t="shared" si="782"/>
        <v>71.432000000000002</v>
      </c>
      <c r="Q295" s="926">
        <f t="shared" si="782"/>
        <v>46.909295999999998</v>
      </c>
      <c r="R295" s="926">
        <f t="shared" si="782"/>
        <v>48.973788999999996</v>
      </c>
      <c r="S295" s="926">
        <f t="shared" si="782"/>
        <v>0</v>
      </c>
      <c r="T295" s="926">
        <f t="shared" si="782"/>
        <v>0</v>
      </c>
      <c r="U295" s="924">
        <f t="shared" si="782"/>
        <v>0</v>
      </c>
      <c r="V295" s="926">
        <f t="shared" si="782"/>
        <v>0</v>
      </c>
      <c r="W295" s="926">
        <f t="shared" ref="W295" si="783">W33</f>
        <v>0</v>
      </c>
      <c r="X295" s="941">
        <f t="shared" si="782"/>
        <v>0</v>
      </c>
      <c r="Y295" s="942">
        <f t="shared" si="782"/>
        <v>0</v>
      </c>
      <c r="Z295" s="942">
        <f t="shared" si="782"/>
        <v>0</v>
      </c>
      <c r="AA295" s="942">
        <f t="shared" si="782"/>
        <v>0</v>
      </c>
      <c r="AB295" s="943">
        <f t="shared" si="782"/>
        <v>0</v>
      </c>
      <c r="AC295" s="941">
        <f t="shared" si="782"/>
        <v>0</v>
      </c>
      <c r="AD295" s="942">
        <f t="shared" si="782"/>
        <v>0</v>
      </c>
      <c r="AE295" s="942">
        <f t="shared" si="782"/>
        <v>0</v>
      </c>
      <c r="AF295" s="942">
        <f t="shared" si="782"/>
        <v>0</v>
      </c>
      <c r="AG295" s="943">
        <f t="shared" si="782"/>
        <v>0</v>
      </c>
      <c r="AH295" s="941">
        <f t="shared" ref="AH295:AY295" si="784">AH33</f>
        <v>0</v>
      </c>
      <c r="AI295" s="942">
        <f t="shared" si="784"/>
        <v>0</v>
      </c>
      <c r="AJ295" s="942">
        <f t="shared" si="784"/>
        <v>0</v>
      </c>
      <c r="AK295" s="942">
        <f t="shared" si="784"/>
        <v>0</v>
      </c>
      <c r="AL295" s="943">
        <f t="shared" si="784"/>
        <v>0</v>
      </c>
      <c r="AM295" s="941">
        <f t="shared" si="784"/>
        <v>0</v>
      </c>
      <c r="AN295" s="942">
        <f t="shared" si="784"/>
        <v>0</v>
      </c>
      <c r="AO295" s="942">
        <f t="shared" si="784"/>
        <v>0</v>
      </c>
      <c r="AP295" s="942">
        <f t="shared" si="784"/>
        <v>0</v>
      </c>
      <c r="AQ295" s="942">
        <f t="shared" si="784"/>
        <v>0</v>
      </c>
      <c r="AR295" s="942">
        <f t="shared" si="784"/>
        <v>0</v>
      </c>
      <c r="AS295" s="942">
        <f t="shared" si="784"/>
        <v>0</v>
      </c>
      <c r="AT295" s="942">
        <f t="shared" si="784"/>
        <v>0</v>
      </c>
      <c r="AU295" s="942">
        <f t="shared" si="784"/>
        <v>0</v>
      </c>
      <c r="AV295" s="942">
        <f t="shared" si="784"/>
        <v>0</v>
      </c>
      <c r="AW295" s="942">
        <f t="shared" si="784"/>
        <v>0</v>
      </c>
      <c r="AX295" s="942">
        <f t="shared" si="784"/>
        <v>0</v>
      </c>
      <c r="AY295" s="943">
        <f t="shared" si="784"/>
        <v>0</v>
      </c>
      <c r="CO295" s="819"/>
    </row>
    <row r="296" spans="1:93" ht="17.100000000000001" customHeight="1">
      <c r="A296" s="930" t="s">
        <v>485</v>
      </c>
      <c r="B296" s="923">
        <f t="shared" ref="B296:AG296" si="785">B34</f>
        <v>0</v>
      </c>
      <c r="C296" s="923">
        <f t="shared" si="785"/>
        <v>0</v>
      </c>
      <c r="D296" s="923">
        <f t="shared" si="785"/>
        <v>0</v>
      </c>
      <c r="E296" s="923">
        <f t="shared" si="785"/>
        <v>0</v>
      </c>
      <c r="F296" s="923">
        <f t="shared" si="785"/>
        <v>0</v>
      </c>
      <c r="G296" s="924">
        <f t="shared" si="785"/>
        <v>0.21199999999999999</v>
      </c>
      <c r="H296" s="924">
        <f t="shared" si="785"/>
        <v>27.146999999999998</v>
      </c>
      <c r="I296" s="923">
        <f t="shared" si="785"/>
        <v>30.228999999999999</v>
      </c>
      <c r="J296" s="924">
        <f t="shared" si="785"/>
        <v>40.453060000000001</v>
      </c>
      <c r="K296" s="925">
        <f t="shared" si="785"/>
        <v>19.919647999999999</v>
      </c>
      <c r="L296" s="926">
        <f t="shared" si="785"/>
        <v>72.321635999999998</v>
      </c>
      <c r="M296" s="926">
        <f t="shared" si="785"/>
        <v>103.377647</v>
      </c>
      <c r="N296" s="926">
        <f t="shared" si="785"/>
        <v>0</v>
      </c>
      <c r="O296" s="926">
        <f t="shared" si="785"/>
        <v>0</v>
      </c>
      <c r="P296" s="926">
        <f t="shared" si="785"/>
        <v>0</v>
      </c>
      <c r="Q296" s="926">
        <f t="shared" si="785"/>
        <v>0</v>
      </c>
      <c r="R296" s="926">
        <f t="shared" si="785"/>
        <v>0</v>
      </c>
      <c r="S296" s="926">
        <f t="shared" si="785"/>
        <v>0</v>
      </c>
      <c r="T296" s="926">
        <f t="shared" si="785"/>
        <v>0</v>
      </c>
      <c r="U296" s="924">
        <f t="shared" si="785"/>
        <v>0</v>
      </c>
      <c r="V296" s="926">
        <f t="shared" si="785"/>
        <v>0</v>
      </c>
      <c r="W296" s="926">
        <f t="shared" ref="W296" si="786">W34</f>
        <v>0</v>
      </c>
      <c r="X296" s="941">
        <f t="shared" si="785"/>
        <v>0</v>
      </c>
      <c r="Y296" s="942">
        <f t="shared" si="785"/>
        <v>0</v>
      </c>
      <c r="Z296" s="942">
        <f t="shared" si="785"/>
        <v>0</v>
      </c>
      <c r="AA296" s="942">
        <f t="shared" si="785"/>
        <v>0</v>
      </c>
      <c r="AB296" s="943">
        <f t="shared" si="785"/>
        <v>0</v>
      </c>
      <c r="AC296" s="941">
        <f t="shared" si="785"/>
        <v>0</v>
      </c>
      <c r="AD296" s="942">
        <f t="shared" si="785"/>
        <v>0</v>
      </c>
      <c r="AE296" s="942">
        <f t="shared" si="785"/>
        <v>0</v>
      </c>
      <c r="AF296" s="942">
        <f t="shared" si="785"/>
        <v>0</v>
      </c>
      <c r="AG296" s="943">
        <f t="shared" si="785"/>
        <v>0</v>
      </c>
      <c r="AH296" s="941">
        <f t="shared" ref="AH296:AY296" si="787">AH34</f>
        <v>0</v>
      </c>
      <c r="AI296" s="942">
        <f t="shared" si="787"/>
        <v>0</v>
      </c>
      <c r="AJ296" s="942">
        <f t="shared" si="787"/>
        <v>0</v>
      </c>
      <c r="AK296" s="942">
        <f t="shared" si="787"/>
        <v>0</v>
      </c>
      <c r="AL296" s="943">
        <f t="shared" si="787"/>
        <v>0</v>
      </c>
      <c r="AM296" s="941">
        <f t="shared" si="787"/>
        <v>0</v>
      </c>
      <c r="AN296" s="942">
        <f t="shared" si="787"/>
        <v>0</v>
      </c>
      <c r="AO296" s="942">
        <f t="shared" si="787"/>
        <v>0</v>
      </c>
      <c r="AP296" s="942">
        <f t="shared" si="787"/>
        <v>0</v>
      </c>
      <c r="AQ296" s="942">
        <f t="shared" si="787"/>
        <v>0</v>
      </c>
      <c r="AR296" s="942">
        <f t="shared" si="787"/>
        <v>0</v>
      </c>
      <c r="AS296" s="942">
        <f t="shared" si="787"/>
        <v>0</v>
      </c>
      <c r="AT296" s="942">
        <f t="shared" si="787"/>
        <v>0</v>
      </c>
      <c r="AU296" s="942">
        <f t="shared" si="787"/>
        <v>0</v>
      </c>
      <c r="AV296" s="942">
        <f t="shared" si="787"/>
        <v>0</v>
      </c>
      <c r="AW296" s="942">
        <f t="shared" si="787"/>
        <v>0</v>
      </c>
      <c r="AX296" s="942">
        <f t="shared" si="787"/>
        <v>0</v>
      </c>
      <c r="AY296" s="943">
        <f t="shared" si="787"/>
        <v>0</v>
      </c>
      <c r="CO296" s="819"/>
    </row>
    <row r="297" spans="1:93" ht="17.100000000000001" customHeight="1">
      <c r="A297" s="930" t="s">
        <v>477</v>
      </c>
      <c r="B297" s="923">
        <f t="shared" ref="B297:AG297" si="788">B35</f>
        <v>1.306</v>
      </c>
      <c r="C297" s="923">
        <f t="shared" si="788"/>
        <v>1.4530000000000001</v>
      </c>
      <c r="D297" s="923">
        <f t="shared" si="788"/>
        <v>1.6890000000000001</v>
      </c>
      <c r="E297" s="923">
        <f t="shared" si="788"/>
        <v>2.08</v>
      </c>
      <c r="F297" s="923">
        <f t="shared" si="788"/>
        <v>3.6110000000000002</v>
      </c>
      <c r="G297" s="924">
        <f t="shared" si="788"/>
        <v>2.8530000000000002</v>
      </c>
      <c r="H297" s="924">
        <f t="shared" si="788"/>
        <v>3.11</v>
      </c>
      <c r="I297" s="923">
        <f t="shared" si="788"/>
        <v>3.0960000000000001</v>
      </c>
      <c r="J297" s="924">
        <f t="shared" si="788"/>
        <v>3.4953999999999996</v>
      </c>
      <c r="K297" s="925">
        <f t="shared" si="788"/>
        <v>6.97</v>
      </c>
      <c r="L297" s="926">
        <f t="shared" si="788"/>
        <v>11.495900000000001</v>
      </c>
      <c r="M297" s="926">
        <f t="shared" si="788"/>
        <v>1.5908500000000003</v>
      </c>
      <c r="N297" s="926">
        <f t="shared" si="788"/>
        <v>0.51</v>
      </c>
      <c r="O297" s="926">
        <f t="shared" si="788"/>
        <v>0.31637500000000002</v>
      </c>
      <c r="P297" s="926">
        <f t="shared" si="788"/>
        <v>1.1080000000000001</v>
      </c>
      <c r="Q297" s="926">
        <f t="shared" si="788"/>
        <v>13.429429000000001</v>
      </c>
      <c r="R297" s="926">
        <f t="shared" si="788"/>
        <v>0.74217500000000003</v>
      </c>
      <c r="S297" s="926">
        <f t="shared" si="788"/>
        <v>0.36154999999999993</v>
      </c>
      <c r="T297" s="926">
        <f t="shared" si="788"/>
        <v>1.03285</v>
      </c>
      <c r="U297" s="924">
        <f t="shared" si="788"/>
        <v>0.966225</v>
      </c>
      <c r="V297" s="926">
        <f t="shared" si="788"/>
        <v>0.47020000000000001</v>
      </c>
      <c r="W297" s="926">
        <f t="shared" ref="W297" si="789">W35</f>
        <v>1.2043250000000001</v>
      </c>
      <c r="X297" s="928">
        <f t="shared" si="788"/>
        <v>0.47020000000000001</v>
      </c>
      <c r="Y297" s="924">
        <f t="shared" si="788"/>
        <v>0.47020000000000001</v>
      </c>
      <c r="Z297" s="924">
        <f t="shared" si="788"/>
        <v>0.47020000000000001</v>
      </c>
      <c r="AA297" s="924">
        <f t="shared" si="788"/>
        <v>0.47020000000000001</v>
      </c>
      <c r="AB297" s="927">
        <f t="shared" si="788"/>
        <v>0.47020000000000001</v>
      </c>
      <c r="AC297" s="928">
        <f t="shared" si="788"/>
        <v>0.47020000000000001</v>
      </c>
      <c r="AD297" s="924">
        <f t="shared" si="788"/>
        <v>0.47020000000000001</v>
      </c>
      <c r="AE297" s="924">
        <f t="shared" si="788"/>
        <v>0.47020000000000001</v>
      </c>
      <c r="AF297" s="924">
        <f t="shared" si="788"/>
        <v>0.47020000000000001</v>
      </c>
      <c r="AG297" s="927">
        <f t="shared" si="788"/>
        <v>0.47020000000000001</v>
      </c>
      <c r="AH297" s="928">
        <f t="shared" ref="AH297:AY297" si="790">AH35</f>
        <v>0.47020000000000001</v>
      </c>
      <c r="AI297" s="924">
        <f t="shared" si="790"/>
        <v>0.47020000000000001</v>
      </c>
      <c r="AJ297" s="924">
        <f t="shared" si="790"/>
        <v>0.47020000000000001</v>
      </c>
      <c r="AK297" s="924">
        <f t="shared" si="790"/>
        <v>0.47020000000000001</v>
      </c>
      <c r="AL297" s="927">
        <f t="shared" si="790"/>
        <v>0.47020000000000001</v>
      </c>
      <c r="AM297" s="928">
        <f t="shared" si="790"/>
        <v>0.47020000000000001</v>
      </c>
      <c r="AN297" s="924">
        <f t="shared" si="790"/>
        <v>0.47020000000000001</v>
      </c>
      <c r="AO297" s="924">
        <f t="shared" si="790"/>
        <v>0.47020000000000001</v>
      </c>
      <c r="AP297" s="924">
        <f t="shared" si="790"/>
        <v>0.47020000000000001</v>
      </c>
      <c r="AQ297" s="924">
        <f t="shared" si="790"/>
        <v>0.47020000000000001</v>
      </c>
      <c r="AR297" s="924">
        <f t="shared" si="790"/>
        <v>0.47020000000000001</v>
      </c>
      <c r="AS297" s="924">
        <f t="shared" si="790"/>
        <v>0.47020000000000001</v>
      </c>
      <c r="AT297" s="924">
        <f t="shared" si="790"/>
        <v>0.47020000000000001</v>
      </c>
      <c r="AU297" s="924">
        <f t="shared" si="790"/>
        <v>0.47020000000000001</v>
      </c>
      <c r="AV297" s="924">
        <f t="shared" si="790"/>
        <v>0.47020000000000001</v>
      </c>
      <c r="AW297" s="924">
        <f t="shared" si="790"/>
        <v>0.47020000000000001</v>
      </c>
      <c r="AX297" s="924">
        <f t="shared" si="790"/>
        <v>0.47020000000000001</v>
      </c>
      <c r="AY297" s="927">
        <f t="shared" si="790"/>
        <v>0.47020000000000001</v>
      </c>
      <c r="CO297" s="819"/>
    </row>
    <row r="298" spans="1:93" ht="17.100000000000001" customHeight="1">
      <c r="A298" s="930" t="s">
        <v>478</v>
      </c>
      <c r="B298" s="923">
        <f t="shared" ref="B298:AG298" si="791">B36</f>
        <v>0.82599999999999996</v>
      </c>
      <c r="C298" s="923">
        <f t="shared" si="791"/>
        <v>0.80500000000000005</v>
      </c>
      <c r="D298" s="923">
        <f t="shared" si="791"/>
        <v>0.78400000000000003</v>
      </c>
      <c r="E298" s="923">
        <f t="shared" si="791"/>
        <v>0.83499999999999996</v>
      </c>
      <c r="F298" s="923">
        <f t="shared" si="791"/>
        <v>0.9</v>
      </c>
      <c r="G298" s="924">
        <f t="shared" si="791"/>
        <v>0.91300000000000003</v>
      </c>
      <c r="H298" s="924">
        <f t="shared" si="791"/>
        <v>0.86099999999999999</v>
      </c>
      <c r="I298" s="923">
        <f t="shared" si="791"/>
        <v>0.88100000000000001</v>
      </c>
      <c r="J298" s="924">
        <f t="shared" si="791"/>
        <v>1.0665410000000002</v>
      </c>
      <c r="K298" s="925">
        <f t="shared" si="791"/>
        <v>0.81959499999999996</v>
      </c>
      <c r="L298" s="926">
        <f t="shared" si="791"/>
        <v>0.996336</v>
      </c>
      <c r="M298" s="926">
        <f t="shared" si="791"/>
        <v>0.70348299999999997</v>
      </c>
      <c r="N298" s="926">
        <f t="shared" si="791"/>
        <v>0.56399999999999995</v>
      </c>
      <c r="O298" s="926">
        <f t="shared" si="791"/>
        <v>0.49842399999999998</v>
      </c>
      <c r="P298" s="926">
        <f t="shared" si="791"/>
        <v>0.77300000000000002</v>
      </c>
      <c r="Q298" s="926">
        <f t="shared" si="791"/>
        <v>0.85989800000000005</v>
      </c>
      <c r="R298" s="926">
        <f t="shared" si="791"/>
        <v>0.90702400000000005</v>
      </c>
      <c r="S298" s="926">
        <f t="shared" si="791"/>
        <v>0.75018799999999997</v>
      </c>
      <c r="T298" s="926">
        <f t="shared" si="791"/>
        <v>0.74399400000000004</v>
      </c>
      <c r="U298" s="924">
        <f t="shared" si="791"/>
        <v>0.91124400000000005</v>
      </c>
      <c r="V298" s="926">
        <f t="shared" si="791"/>
        <v>0.47835800000000001</v>
      </c>
      <c r="W298" s="926">
        <f t="shared" ref="W298" si="792">W36</f>
        <v>0.91090199999999999</v>
      </c>
      <c r="X298" s="928">
        <f t="shared" si="791"/>
        <v>0.47835800000000001</v>
      </c>
      <c r="Y298" s="924">
        <f t="shared" si="791"/>
        <v>0.47835800000000001</v>
      </c>
      <c r="Z298" s="924">
        <f t="shared" si="791"/>
        <v>0.47835800000000001</v>
      </c>
      <c r="AA298" s="924">
        <f t="shared" si="791"/>
        <v>0.47835800000000001</v>
      </c>
      <c r="AB298" s="927">
        <f t="shared" si="791"/>
        <v>0.47835800000000001</v>
      </c>
      <c r="AC298" s="928">
        <f t="shared" si="791"/>
        <v>0.47835800000000001</v>
      </c>
      <c r="AD298" s="924">
        <f t="shared" si="791"/>
        <v>0.47835800000000001</v>
      </c>
      <c r="AE298" s="924">
        <f t="shared" si="791"/>
        <v>0.47835800000000001</v>
      </c>
      <c r="AF298" s="924">
        <f t="shared" si="791"/>
        <v>0.47835800000000001</v>
      </c>
      <c r="AG298" s="927">
        <f t="shared" si="791"/>
        <v>0.47835800000000001</v>
      </c>
      <c r="AH298" s="928">
        <f t="shared" ref="AH298:AY298" si="793">AH36</f>
        <v>0.47835800000000001</v>
      </c>
      <c r="AI298" s="924">
        <f t="shared" si="793"/>
        <v>0.47835800000000001</v>
      </c>
      <c r="AJ298" s="924">
        <f t="shared" si="793"/>
        <v>0.47835800000000001</v>
      </c>
      <c r="AK298" s="924">
        <f t="shared" si="793"/>
        <v>0.47835800000000001</v>
      </c>
      <c r="AL298" s="927">
        <f t="shared" si="793"/>
        <v>0.47835800000000001</v>
      </c>
      <c r="AM298" s="928">
        <f t="shared" si="793"/>
        <v>0.47835800000000001</v>
      </c>
      <c r="AN298" s="924">
        <f t="shared" si="793"/>
        <v>0.47835800000000001</v>
      </c>
      <c r="AO298" s="924">
        <f t="shared" si="793"/>
        <v>0.47835800000000001</v>
      </c>
      <c r="AP298" s="924">
        <f t="shared" si="793"/>
        <v>0.47835800000000001</v>
      </c>
      <c r="AQ298" s="924">
        <f t="shared" si="793"/>
        <v>0.47835800000000001</v>
      </c>
      <c r="AR298" s="924">
        <f t="shared" si="793"/>
        <v>0.47835800000000001</v>
      </c>
      <c r="AS298" s="924">
        <f t="shared" si="793"/>
        <v>0.47835800000000001</v>
      </c>
      <c r="AT298" s="924">
        <f t="shared" si="793"/>
        <v>0.47835800000000001</v>
      </c>
      <c r="AU298" s="924">
        <f t="shared" si="793"/>
        <v>0.47835800000000001</v>
      </c>
      <c r="AV298" s="924">
        <f t="shared" si="793"/>
        <v>0.47835800000000001</v>
      </c>
      <c r="AW298" s="924">
        <f t="shared" si="793"/>
        <v>0.47835800000000001</v>
      </c>
      <c r="AX298" s="924">
        <f t="shared" si="793"/>
        <v>0.47835800000000001</v>
      </c>
      <c r="AY298" s="927">
        <f t="shared" si="793"/>
        <v>0.47835800000000001</v>
      </c>
      <c r="CO298" s="819"/>
    </row>
    <row r="299" spans="1:93" ht="17.100000000000001" customHeight="1">
      <c r="A299" s="930" t="s">
        <v>479</v>
      </c>
      <c r="B299" s="923">
        <f t="shared" ref="B299:AG299" si="794">B37</f>
        <v>0</v>
      </c>
      <c r="C299" s="923">
        <f t="shared" si="794"/>
        <v>0</v>
      </c>
      <c r="D299" s="923">
        <f t="shared" si="794"/>
        <v>0</v>
      </c>
      <c r="E299" s="923">
        <f t="shared" si="794"/>
        <v>0</v>
      </c>
      <c r="F299" s="923">
        <f t="shared" si="794"/>
        <v>0</v>
      </c>
      <c r="G299" s="924">
        <f t="shared" si="794"/>
        <v>0</v>
      </c>
      <c r="H299" s="924">
        <f t="shared" si="794"/>
        <v>0</v>
      </c>
      <c r="I299" s="923">
        <f t="shared" si="794"/>
        <v>0</v>
      </c>
      <c r="J299" s="924">
        <f t="shared" si="794"/>
        <v>1.0804959999999999</v>
      </c>
      <c r="K299" s="925">
        <f t="shared" si="794"/>
        <v>0.31750899999999999</v>
      </c>
      <c r="L299" s="926">
        <f t="shared" si="794"/>
        <v>9.8544999999999994E-2</v>
      </c>
      <c r="M299" s="926">
        <f t="shared" si="794"/>
        <v>0.204155</v>
      </c>
      <c r="N299" s="926">
        <f t="shared" si="794"/>
        <v>0.252</v>
      </c>
      <c r="O299" s="926">
        <f t="shared" si="794"/>
        <v>0.12106500000000001</v>
      </c>
      <c r="P299" s="926">
        <f t="shared" si="794"/>
        <v>0.35399999999999998</v>
      </c>
      <c r="Q299" s="926">
        <f t="shared" si="794"/>
        <v>1.3116730000000001</v>
      </c>
      <c r="R299" s="926">
        <f t="shared" si="794"/>
        <v>0.62965199999999999</v>
      </c>
      <c r="S299" s="926">
        <f t="shared" si="794"/>
        <v>0.13936499999999999</v>
      </c>
      <c r="T299" s="926">
        <f t="shared" si="794"/>
        <v>0.15607499999999999</v>
      </c>
      <c r="U299" s="924">
        <f t="shared" si="794"/>
        <v>5.4710000000000002E-2</v>
      </c>
      <c r="V299" s="926">
        <f t="shared" si="794"/>
        <v>4.3255000000000002E-2</v>
      </c>
      <c r="W299" s="926">
        <f t="shared" ref="W299" si="795">W37</f>
        <v>8.5389999999999994E-2</v>
      </c>
      <c r="X299" s="928">
        <f t="shared" si="794"/>
        <v>4.3255000000000002E-2</v>
      </c>
      <c r="Y299" s="924">
        <f t="shared" si="794"/>
        <v>4.3255000000000002E-2</v>
      </c>
      <c r="Z299" s="924">
        <f t="shared" si="794"/>
        <v>4.3255000000000002E-2</v>
      </c>
      <c r="AA299" s="924">
        <f t="shared" si="794"/>
        <v>4.3255000000000002E-2</v>
      </c>
      <c r="AB299" s="927">
        <f t="shared" si="794"/>
        <v>4.3255000000000002E-2</v>
      </c>
      <c r="AC299" s="928">
        <f t="shared" si="794"/>
        <v>4.3255000000000002E-2</v>
      </c>
      <c r="AD299" s="924">
        <f t="shared" si="794"/>
        <v>4.3255000000000002E-2</v>
      </c>
      <c r="AE299" s="924">
        <f t="shared" si="794"/>
        <v>4.3255000000000002E-2</v>
      </c>
      <c r="AF299" s="924">
        <f t="shared" si="794"/>
        <v>4.3255000000000002E-2</v>
      </c>
      <c r="AG299" s="927">
        <f t="shared" si="794"/>
        <v>4.3255000000000002E-2</v>
      </c>
      <c r="AH299" s="928">
        <f t="shared" ref="AH299:AY299" si="796">AH37</f>
        <v>4.3255000000000002E-2</v>
      </c>
      <c r="AI299" s="924">
        <f t="shared" si="796"/>
        <v>4.3255000000000002E-2</v>
      </c>
      <c r="AJ299" s="924">
        <f t="shared" si="796"/>
        <v>4.3255000000000002E-2</v>
      </c>
      <c r="AK299" s="924">
        <f t="shared" si="796"/>
        <v>4.3255000000000002E-2</v>
      </c>
      <c r="AL299" s="927">
        <f t="shared" si="796"/>
        <v>4.3255000000000002E-2</v>
      </c>
      <c r="AM299" s="928">
        <f t="shared" si="796"/>
        <v>4.3255000000000002E-2</v>
      </c>
      <c r="AN299" s="924">
        <f t="shared" si="796"/>
        <v>4.3255000000000002E-2</v>
      </c>
      <c r="AO299" s="924">
        <f t="shared" si="796"/>
        <v>4.3255000000000002E-2</v>
      </c>
      <c r="AP299" s="924">
        <f t="shared" si="796"/>
        <v>4.3255000000000002E-2</v>
      </c>
      <c r="AQ299" s="924">
        <f t="shared" si="796"/>
        <v>4.3255000000000002E-2</v>
      </c>
      <c r="AR299" s="924">
        <f t="shared" si="796"/>
        <v>4.3255000000000002E-2</v>
      </c>
      <c r="AS299" s="924">
        <f t="shared" si="796"/>
        <v>4.3255000000000002E-2</v>
      </c>
      <c r="AT299" s="924">
        <f t="shared" si="796"/>
        <v>4.3255000000000002E-2</v>
      </c>
      <c r="AU299" s="924">
        <f t="shared" si="796"/>
        <v>4.3255000000000002E-2</v>
      </c>
      <c r="AV299" s="924">
        <f t="shared" si="796"/>
        <v>4.3255000000000002E-2</v>
      </c>
      <c r="AW299" s="924">
        <f t="shared" si="796"/>
        <v>4.3255000000000002E-2</v>
      </c>
      <c r="AX299" s="924">
        <f t="shared" si="796"/>
        <v>4.3255000000000002E-2</v>
      </c>
      <c r="AY299" s="927">
        <f t="shared" si="796"/>
        <v>4.3255000000000002E-2</v>
      </c>
      <c r="CO299" s="819"/>
    </row>
    <row r="300" spans="1:93" ht="17.100000000000001" customHeight="1">
      <c r="A300" s="930" t="s">
        <v>480</v>
      </c>
      <c r="B300" s="923">
        <f t="shared" ref="B300:AG300" si="797">B38</f>
        <v>0</v>
      </c>
      <c r="C300" s="923">
        <f t="shared" si="797"/>
        <v>0</v>
      </c>
      <c r="D300" s="923">
        <f t="shared" si="797"/>
        <v>0</v>
      </c>
      <c r="E300" s="923">
        <f t="shared" si="797"/>
        <v>0</v>
      </c>
      <c r="F300" s="923">
        <f t="shared" si="797"/>
        <v>0</v>
      </c>
      <c r="G300" s="924">
        <f t="shared" si="797"/>
        <v>0</v>
      </c>
      <c r="H300" s="924">
        <f t="shared" si="797"/>
        <v>0</v>
      </c>
      <c r="I300" s="923">
        <f t="shared" si="797"/>
        <v>0</v>
      </c>
      <c r="J300" s="924">
        <f t="shared" si="797"/>
        <v>0</v>
      </c>
      <c r="K300" s="925">
        <f t="shared" si="797"/>
        <v>1.73431</v>
      </c>
      <c r="L300" s="926">
        <f t="shared" si="797"/>
        <v>2.261714</v>
      </c>
      <c r="M300" s="926">
        <f t="shared" si="797"/>
        <v>3.5171380000000001</v>
      </c>
      <c r="N300" s="926">
        <f t="shared" si="797"/>
        <v>3.532</v>
      </c>
      <c r="O300" s="926">
        <f t="shared" si="797"/>
        <v>3.5649989999999998</v>
      </c>
      <c r="P300" s="926">
        <f t="shared" si="797"/>
        <v>3.5590000000000002</v>
      </c>
      <c r="Q300" s="926">
        <f t="shared" si="797"/>
        <v>4.0235580000000004</v>
      </c>
      <c r="R300" s="926">
        <f t="shared" si="797"/>
        <v>4.3653089999999999</v>
      </c>
      <c r="S300" s="926">
        <f t="shared" si="797"/>
        <v>3.6499180000000004</v>
      </c>
      <c r="T300" s="926">
        <f t="shared" si="797"/>
        <v>4.9992760000000001</v>
      </c>
      <c r="U300" s="924">
        <f t="shared" si="797"/>
        <v>5.4458200000000003</v>
      </c>
      <c r="V300" s="926">
        <f t="shared" si="797"/>
        <v>3.5731190000000002</v>
      </c>
      <c r="W300" s="926">
        <f t="shared" ref="W300" si="798">W38</f>
        <v>3.3972500000000001</v>
      </c>
      <c r="X300" s="928">
        <f t="shared" si="797"/>
        <v>3.5731190000000002</v>
      </c>
      <c r="Y300" s="924">
        <f t="shared" si="797"/>
        <v>3.5731190000000002</v>
      </c>
      <c r="Z300" s="924">
        <f t="shared" si="797"/>
        <v>3.5731190000000002</v>
      </c>
      <c r="AA300" s="924">
        <f t="shared" si="797"/>
        <v>3.5731190000000002</v>
      </c>
      <c r="AB300" s="927">
        <f t="shared" si="797"/>
        <v>3.5731190000000002</v>
      </c>
      <c r="AC300" s="928">
        <f t="shared" si="797"/>
        <v>3.5731190000000002</v>
      </c>
      <c r="AD300" s="924">
        <f t="shared" si="797"/>
        <v>3.5731190000000002</v>
      </c>
      <c r="AE300" s="924">
        <f t="shared" si="797"/>
        <v>3.5731190000000002</v>
      </c>
      <c r="AF300" s="924">
        <f t="shared" si="797"/>
        <v>3.5731190000000002</v>
      </c>
      <c r="AG300" s="927">
        <f t="shared" si="797"/>
        <v>3.5731190000000002</v>
      </c>
      <c r="AH300" s="928">
        <f t="shared" ref="AH300:AY300" si="799">AH38</f>
        <v>3.5731190000000002</v>
      </c>
      <c r="AI300" s="924">
        <f t="shared" si="799"/>
        <v>3.5731190000000002</v>
      </c>
      <c r="AJ300" s="924">
        <f t="shared" si="799"/>
        <v>3.5731190000000002</v>
      </c>
      <c r="AK300" s="924">
        <f t="shared" si="799"/>
        <v>3.5731190000000002</v>
      </c>
      <c r="AL300" s="927">
        <f t="shared" si="799"/>
        <v>3.5731190000000002</v>
      </c>
      <c r="AM300" s="928">
        <f t="shared" si="799"/>
        <v>3.5731190000000002</v>
      </c>
      <c r="AN300" s="924">
        <f t="shared" si="799"/>
        <v>3.5731190000000002</v>
      </c>
      <c r="AO300" s="924">
        <f t="shared" si="799"/>
        <v>3.5731190000000002</v>
      </c>
      <c r="AP300" s="924">
        <f t="shared" si="799"/>
        <v>3.5731190000000002</v>
      </c>
      <c r="AQ300" s="924">
        <f t="shared" si="799"/>
        <v>3.5731190000000002</v>
      </c>
      <c r="AR300" s="924">
        <f t="shared" si="799"/>
        <v>3.5731190000000002</v>
      </c>
      <c r="AS300" s="924">
        <f t="shared" si="799"/>
        <v>3.5731190000000002</v>
      </c>
      <c r="AT300" s="924">
        <f t="shared" si="799"/>
        <v>3.5731190000000002</v>
      </c>
      <c r="AU300" s="924">
        <f t="shared" si="799"/>
        <v>3.5731190000000002</v>
      </c>
      <c r="AV300" s="924">
        <f t="shared" si="799"/>
        <v>3.5731190000000002</v>
      </c>
      <c r="AW300" s="924">
        <f t="shared" si="799"/>
        <v>3.5731190000000002</v>
      </c>
      <c r="AX300" s="924">
        <f t="shared" si="799"/>
        <v>3.5731190000000002</v>
      </c>
      <c r="AY300" s="927">
        <f t="shared" si="799"/>
        <v>3.5731190000000002</v>
      </c>
      <c r="CO300" s="819"/>
    </row>
    <row r="301" spans="1:93" ht="17.100000000000001" customHeight="1">
      <c r="A301" s="930" t="s">
        <v>486</v>
      </c>
      <c r="B301" s="923">
        <f t="shared" ref="B301:AG301" si="800">B40</f>
        <v>0</v>
      </c>
      <c r="C301" s="923">
        <f t="shared" si="800"/>
        <v>0</v>
      </c>
      <c r="D301" s="923">
        <f t="shared" si="800"/>
        <v>0</v>
      </c>
      <c r="E301" s="923">
        <f t="shared" si="800"/>
        <v>0</v>
      </c>
      <c r="F301" s="923">
        <f t="shared" si="800"/>
        <v>0</v>
      </c>
      <c r="G301" s="924">
        <f t="shared" si="800"/>
        <v>0</v>
      </c>
      <c r="H301" s="924">
        <f t="shared" si="800"/>
        <v>0</v>
      </c>
      <c r="I301" s="923">
        <f t="shared" si="800"/>
        <v>0</v>
      </c>
      <c r="J301" s="924">
        <f t="shared" si="800"/>
        <v>0</v>
      </c>
      <c r="K301" s="925">
        <f t="shared" si="800"/>
        <v>0</v>
      </c>
      <c r="L301" s="926">
        <f t="shared" si="800"/>
        <v>0</v>
      </c>
      <c r="M301" s="926">
        <f t="shared" si="800"/>
        <v>0</v>
      </c>
      <c r="N301" s="926">
        <f t="shared" si="800"/>
        <v>0</v>
      </c>
      <c r="O301" s="926">
        <f t="shared" si="800"/>
        <v>0</v>
      </c>
      <c r="P301" s="926">
        <f t="shared" si="800"/>
        <v>0</v>
      </c>
      <c r="Q301" s="926">
        <f t="shared" si="800"/>
        <v>0</v>
      </c>
      <c r="R301" s="926">
        <f t="shared" si="800"/>
        <v>0</v>
      </c>
      <c r="S301" s="926">
        <f t="shared" si="800"/>
        <v>0</v>
      </c>
      <c r="T301" s="926">
        <f t="shared" si="800"/>
        <v>1.262786</v>
      </c>
      <c r="U301" s="924">
        <f t="shared" si="800"/>
        <v>0.20902899999999999</v>
      </c>
      <c r="V301" s="926">
        <f t="shared" si="800"/>
        <v>0.39270100000000002</v>
      </c>
      <c r="W301" s="926">
        <f t="shared" ref="W301" si="801">W40</f>
        <v>0.551898</v>
      </c>
      <c r="X301" s="928">
        <f t="shared" si="800"/>
        <v>0.20902899999999999</v>
      </c>
      <c r="Y301" s="924">
        <f t="shared" si="800"/>
        <v>0.20902899999999999</v>
      </c>
      <c r="Z301" s="924">
        <f t="shared" si="800"/>
        <v>0.20902899999999999</v>
      </c>
      <c r="AA301" s="924">
        <f t="shared" si="800"/>
        <v>0.20902899999999999</v>
      </c>
      <c r="AB301" s="927">
        <f t="shared" si="800"/>
        <v>0.20902899999999999</v>
      </c>
      <c r="AC301" s="928">
        <f t="shared" si="800"/>
        <v>0.20902899999999999</v>
      </c>
      <c r="AD301" s="924">
        <f t="shared" si="800"/>
        <v>0.20902899999999999</v>
      </c>
      <c r="AE301" s="924">
        <f t="shared" si="800"/>
        <v>0.20902899999999999</v>
      </c>
      <c r="AF301" s="924">
        <f t="shared" si="800"/>
        <v>0.20902899999999999</v>
      </c>
      <c r="AG301" s="927">
        <f t="shared" si="800"/>
        <v>0.20902899999999999</v>
      </c>
      <c r="AH301" s="928">
        <f t="shared" ref="AH301:AY301" si="802">AH40</f>
        <v>0.20902899999999999</v>
      </c>
      <c r="AI301" s="924">
        <f t="shared" si="802"/>
        <v>0.20902899999999999</v>
      </c>
      <c r="AJ301" s="924">
        <f t="shared" si="802"/>
        <v>0.20902899999999999</v>
      </c>
      <c r="AK301" s="924">
        <f t="shared" si="802"/>
        <v>0.20902899999999999</v>
      </c>
      <c r="AL301" s="927">
        <f t="shared" si="802"/>
        <v>0.20902899999999999</v>
      </c>
      <c r="AM301" s="928">
        <f t="shared" si="802"/>
        <v>0.20902899999999999</v>
      </c>
      <c r="AN301" s="924">
        <f t="shared" si="802"/>
        <v>0.20902899999999999</v>
      </c>
      <c r="AO301" s="924">
        <f t="shared" si="802"/>
        <v>0.20902899999999999</v>
      </c>
      <c r="AP301" s="924">
        <f t="shared" si="802"/>
        <v>0.20902899999999999</v>
      </c>
      <c r="AQ301" s="924">
        <f t="shared" si="802"/>
        <v>0.20902899999999999</v>
      </c>
      <c r="AR301" s="924">
        <f t="shared" si="802"/>
        <v>0.20902899999999999</v>
      </c>
      <c r="AS301" s="924">
        <f t="shared" si="802"/>
        <v>0.20902899999999999</v>
      </c>
      <c r="AT301" s="924">
        <f t="shared" si="802"/>
        <v>0.20902899999999999</v>
      </c>
      <c r="AU301" s="924">
        <f t="shared" si="802"/>
        <v>0.20902899999999999</v>
      </c>
      <c r="AV301" s="924">
        <f t="shared" si="802"/>
        <v>0.20902899999999999</v>
      </c>
      <c r="AW301" s="924">
        <f t="shared" si="802"/>
        <v>0.20902899999999999</v>
      </c>
      <c r="AX301" s="924">
        <f t="shared" si="802"/>
        <v>0.20902899999999999</v>
      </c>
      <c r="AY301" s="927">
        <f t="shared" si="802"/>
        <v>0.20902899999999999</v>
      </c>
      <c r="CO301" s="819"/>
    </row>
    <row r="302" spans="1:93" ht="17.100000000000001" customHeight="1">
      <c r="A302" s="930" t="s">
        <v>481</v>
      </c>
      <c r="B302" s="923">
        <f t="shared" ref="B302:AG302" si="803">B41</f>
        <v>0</v>
      </c>
      <c r="C302" s="923">
        <f t="shared" si="803"/>
        <v>0</v>
      </c>
      <c r="D302" s="923">
        <f t="shared" si="803"/>
        <v>0</v>
      </c>
      <c r="E302" s="923">
        <f t="shared" si="803"/>
        <v>0</v>
      </c>
      <c r="F302" s="923">
        <f t="shared" si="803"/>
        <v>0</v>
      </c>
      <c r="G302" s="924">
        <f t="shared" si="803"/>
        <v>0</v>
      </c>
      <c r="H302" s="924">
        <f t="shared" si="803"/>
        <v>0</v>
      </c>
      <c r="I302" s="923">
        <f t="shared" si="803"/>
        <v>0</v>
      </c>
      <c r="J302" s="924">
        <f t="shared" si="803"/>
        <v>0</v>
      </c>
      <c r="K302" s="925">
        <f t="shared" si="803"/>
        <v>0</v>
      </c>
      <c r="L302" s="926">
        <f t="shared" si="803"/>
        <v>0</v>
      </c>
      <c r="M302" s="926">
        <f t="shared" si="803"/>
        <v>0</v>
      </c>
      <c r="N302" s="926">
        <f t="shared" si="803"/>
        <v>0</v>
      </c>
      <c r="O302" s="926">
        <f t="shared" si="803"/>
        <v>0</v>
      </c>
      <c r="P302" s="926">
        <f t="shared" si="803"/>
        <v>0</v>
      </c>
      <c r="Q302" s="926">
        <f t="shared" si="803"/>
        <v>0</v>
      </c>
      <c r="R302" s="926">
        <f t="shared" si="803"/>
        <v>0</v>
      </c>
      <c r="S302" s="926">
        <f t="shared" si="803"/>
        <v>7.3268E-2</v>
      </c>
      <c r="T302" s="926">
        <f t="shared" si="803"/>
        <v>1.0251190000000001</v>
      </c>
      <c r="U302" s="924">
        <f t="shared" si="803"/>
        <v>1.7306619999999999</v>
      </c>
      <c r="V302" s="926">
        <f t="shared" si="803"/>
        <v>1.4054120000000001</v>
      </c>
      <c r="W302" s="926">
        <f t="shared" ref="W302" si="804">W41</f>
        <v>2.0680210000000003</v>
      </c>
      <c r="X302" s="928">
        <f t="shared" si="803"/>
        <v>1.0251189999999999</v>
      </c>
      <c r="Y302" s="924">
        <f t="shared" si="803"/>
        <v>1.0251189999999999</v>
      </c>
      <c r="Z302" s="924">
        <f t="shared" si="803"/>
        <v>1.0251189999999999</v>
      </c>
      <c r="AA302" s="924">
        <f t="shared" si="803"/>
        <v>1.0251189999999999</v>
      </c>
      <c r="AB302" s="927">
        <f t="shared" si="803"/>
        <v>1.0251189999999999</v>
      </c>
      <c r="AC302" s="928">
        <f t="shared" si="803"/>
        <v>1.0251189999999999</v>
      </c>
      <c r="AD302" s="924">
        <f t="shared" si="803"/>
        <v>1.0251189999999999</v>
      </c>
      <c r="AE302" s="924">
        <f t="shared" si="803"/>
        <v>1.0251189999999999</v>
      </c>
      <c r="AF302" s="924">
        <f t="shared" si="803"/>
        <v>1.0251189999999999</v>
      </c>
      <c r="AG302" s="927">
        <f t="shared" si="803"/>
        <v>1.0251189999999999</v>
      </c>
      <c r="AH302" s="928">
        <f t="shared" ref="AH302:AY302" si="805">AH41</f>
        <v>1.0251189999999999</v>
      </c>
      <c r="AI302" s="924">
        <f t="shared" si="805"/>
        <v>1.0251189999999999</v>
      </c>
      <c r="AJ302" s="924">
        <f t="shared" si="805"/>
        <v>1.0251189999999999</v>
      </c>
      <c r="AK302" s="924">
        <f t="shared" si="805"/>
        <v>1.0251189999999999</v>
      </c>
      <c r="AL302" s="927">
        <f t="shared" si="805"/>
        <v>1.0251189999999999</v>
      </c>
      <c r="AM302" s="928">
        <f t="shared" si="805"/>
        <v>1.0251189999999999</v>
      </c>
      <c r="AN302" s="924">
        <f t="shared" si="805"/>
        <v>1.0251189999999999</v>
      </c>
      <c r="AO302" s="924">
        <f t="shared" si="805"/>
        <v>1.0251189999999999</v>
      </c>
      <c r="AP302" s="924">
        <f t="shared" si="805"/>
        <v>1.0251189999999999</v>
      </c>
      <c r="AQ302" s="924">
        <f t="shared" si="805"/>
        <v>1.0251189999999999</v>
      </c>
      <c r="AR302" s="924">
        <f t="shared" si="805"/>
        <v>1.0251189999999999</v>
      </c>
      <c r="AS302" s="924">
        <f t="shared" si="805"/>
        <v>1.0251189999999999</v>
      </c>
      <c r="AT302" s="924">
        <f t="shared" si="805"/>
        <v>1.0251189999999999</v>
      </c>
      <c r="AU302" s="924">
        <f t="shared" si="805"/>
        <v>1.0251189999999999</v>
      </c>
      <c r="AV302" s="924">
        <f t="shared" si="805"/>
        <v>1.0251189999999999</v>
      </c>
      <c r="AW302" s="924">
        <f t="shared" si="805"/>
        <v>1.0251189999999999</v>
      </c>
      <c r="AX302" s="924">
        <f t="shared" si="805"/>
        <v>1.0251189999999999</v>
      </c>
      <c r="AY302" s="927">
        <f t="shared" si="805"/>
        <v>1.0251189999999999</v>
      </c>
      <c r="CO302" s="819"/>
    </row>
    <row r="303" spans="1:93" ht="17.100000000000001" customHeight="1">
      <c r="A303" s="930" t="s">
        <v>482</v>
      </c>
      <c r="B303" s="923">
        <f t="shared" ref="B303:AG304" si="806">B42</f>
        <v>0</v>
      </c>
      <c r="C303" s="923">
        <f t="shared" si="806"/>
        <v>0</v>
      </c>
      <c r="D303" s="923">
        <f t="shared" si="806"/>
        <v>0</v>
      </c>
      <c r="E303" s="923">
        <f t="shared" si="806"/>
        <v>0</v>
      </c>
      <c r="F303" s="923">
        <f t="shared" si="806"/>
        <v>0</v>
      </c>
      <c r="G303" s="924">
        <f t="shared" si="806"/>
        <v>0</v>
      </c>
      <c r="H303" s="924">
        <f t="shared" si="806"/>
        <v>0</v>
      </c>
      <c r="I303" s="923">
        <f t="shared" si="806"/>
        <v>0</v>
      </c>
      <c r="J303" s="924">
        <f t="shared" si="806"/>
        <v>0</v>
      </c>
      <c r="K303" s="925">
        <f t="shared" si="806"/>
        <v>0</v>
      </c>
      <c r="L303" s="926">
        <f t="shared" si="806"/>
        <v>0</v>
      </c>
      <c r="M303" s="926">
        <f t="shared" si="806"/>
        <v>0</v>
      </c>
      <c r="N303" s="926">
        <f t="shared" si="806"/>
        <v>0</v>
      </c>
      <c r="O303" s="926">
        <f t="shared" si="806"/>
        <v>0</v>
      </c>
      <c r="P303" s="926">
        <f t="shared" si="806"/>
        <v>0</v>
      </c>
      <c r="Q303" s="926">
        <f t="shared" si="806"/>
        <v>0</v>
      </c>
      <c r="R303" s="926">
        <f t="shared" si="806"/>
        <v>0</v>
      </c>
      <c r="S303" s="926">
        <f t="shared" si="806"/>
        <v>2.1357929999999996</v>
      </c>
      <c r="T303" s="926">
        <f t="shared" si="806"/>
        <v>3.3799969999999995</v>
      </c>
      <c r="U303" s="924">
        <f t="shared" si="806"/>
        <v>3.8524999999999997E-2</v>
      </c>
      <c r="V303" s="926">
        <f t="shared" si="806"/>
        <v>5.0879999999999996E-3</v>
      </c>
      <c r="W303" s="926">
        <f t="shared" ref="W303" si="807">W42</f>
        <v>3.3113999999999998E-2</v>
      </c>
      <c r="X303" s="928">
        <f t="shared" si="806"/>
        <v>5.0879999999999996E-3</v>
      </c>
      <c r="Y303" s="924">
        <f t="shared" si="806"/>
        <v>5.0879999999999996E-3</v>
      </c>
      <c r="Z303" s="924">
        <f t="shared" si="806"/>
        <v>5.0879999999999996E-3</v>
      </c>
      <c r="AA303" s="924">
        <f t="shared" si="806"/>
        <v>5.0879999999999996E-3</v>
      </c>
      <c r="AB303" s="927">
        <f t="shared" si="806"/>
        <v>5.0879999999999996E-3</v>
      </c>
      <c r="AC303" s="928">
        <f t="shared" si="806"/>
        <v>5.0879999999999996E-3</v>
      </c>
      <c r="AD303" s="924">
        <f t="shared" si="806"/>
        <v>5.0879999999999996E-3</v>
      </c>
      <c r="AE303" s="924">
        <f t="shared" si="806"/>
        <v>5.0879999999999996E-3</v>
      </c>
      <c r="AF303" s="924">
        <f t="shared" si="806"/>
        <v>5.0879999999999996E-3</v>
      </c>
      <c r="AG303" s="927">
        <f t="shared" si="806"/>
        <v>5.0879999999999996E-3</v>
      </c>
      <c r="AH303" s="928">
        <f t="shared" ref="AH303:AY304" si="808">AH42</f>
        <v>5.0879999999999996E-3</v>
      </c>
      <c r="AI303" s="924">
        <f t="shared" si="808"/>
        <v>5.0879999999999996E-3</v>
      </c>
      <c r="AJ303" s="924">
        <f t="shared" si="808"/>
        <v>5.0879999999999996E-3</v>
      </c>
      <c r="AK303" s="924">
        <f t="shared" si="808"/>
        <v>5.0879999999999996E-3</v>
      </c>
      <c r="AL303" s="927">
        <f t="shared" si="808"/>
        <v>5.0879999999999996E-3</v>
      </c>
      <c r="AM303" s="928">
        <f t="shared" si="808"/>
        <v>5.0879999999999996E-3</v>
      </c>
      <c r="AN303" s="924">
        <f t="shared" si="808"/>
        <v>5.0879999999999996E-3</v>
      </c>
      <c r="AO303" s="924">
        <f t="shared" si="808"/>
        <v>5.0879999999999996E-3</v>
      </c>
      <c r="AP303" s="924">
        <f t="shared" si="808"/>
        <v>5.0879999999999996E-3</v>
      </c>
      <c r="AQ303" s="924">
        <f t="shared" si="808"/>
        <v>5.0879999999999996E-3</v>
      </c>
      <c r="AR303" s="924">
        <f t="shared" si="808"/>
        <v>5.0879999999999996E-3</v>
      </c>
      <c r="AS303" s="924">
        <f t="shared" si="808"/>
        <v>5.0879999999999996E-3</v>
      </c>
      <c r="AT303" s="924">
        <f t="shared" si="808"/>
        <v>5.0879999999999996E-3</v>
      </c>
      <c r="AU303" s="924">
        <f t="shared" si="808"/>
        <v>5.0879999999999996E-3</v>
      </c>
      <c r="AV303" s="924">
        <f t="shared" si="808"/>
        <v>5.0879999999999996E-3</v>
      </c>
      <c r="AW303" s="924">
        <f t="shared" si="808"/>
        <v>5.0879999999999996E-3</v>
      </c>
      <c r="AX303" s="924">
        <f t="shared" si="808"/>
        <v>5.0879999999999996E-3</v>
      </c>
      <c r="AY303" s="927">
        <f t="shared" si="808"/>
        <v>5.0879999999999996E-3</v>
      </c>
      <c r="CO303" s="819"/>
    </row>
    <row r="304" spans="1:93" ht="17.100000000000001" customHeight="1">
      <c r="A304" s="930" t="s">
        <v>513</v>
      </c>
      <c r="B304" s="923">
        <f t="shared" si="806"/>
        <v>0</v>
      </c>
      <c r="C304" s="923">
        <f t="shared" si="806"/>
        <v>0</v>
      </c>
      <c r="D304" s="923">
        <f t="shared" si="806"/>
        <v>0</v>
      </c>
      <c r="E304" s="923">
        <f t="shared" si="806"/>
        <v>0</v>
      </c>
      <c r="F304" s="923">
        <f t="shared" si="806"/>
        <v>0</v>
      </c>
      <c r="G304" s="924">
        <f t="shared" si="806"/>
        <v>0</v>
      </c>
      <c r="H304" s="924">
        <f t="shared" si="806"/>
        <v>0</v>
      </c>
      <c r="I304" s="923">
        <f t="shared" si="806"/>
        <v>0</v>
      </c>
      <c r="J304" s="924">
        <f t="shared" si="806"/>
        <v>0</v>
      </c>
      <c r="K304" s="925">
        <f t="shared" si="806"/>
        <v>0</v>
      </c>
      <c r="L304" s="926">
        <f t="shared" si="806"/>
        <v>0</v>
      </c>
      <c r="M304" s="926">
        <f t="shared" si="806"/>
        <v>0</v>
      </c>
      <c r="N304" s="926">
        <f t="shared" si="806"/>
        <v>0</v>
      </c>
      <c r="O304" s="926">
        <f t="shared" si="806"/>
        <v>0</v>
      </c>
      <c r="P304" s="926">
        <f t="shared" si="806"/>
        <v>0</v>
      </c>
      <c r="Q304" s="926">
        <f t="shared" si="806"/>
        <v>0</v>
      </c>
      <c r="R304" s="926">
        <f t="shared" si="806"/>
        <v>0</v>
      </c>
      <c r="S304" s="926">
        <f t="shared" si="806"/>
        <v>0</v>
      </c>
      <c r="T304" s="926">
        <f t="shared" si="806"/>
        <v>0</v>
      </c>
      <c r="U304" s="924">
        <f t="shared" si="806"/>
        <v>0</v>
      </c>
      <c r="V304" s="926">
        <f t="shared" si="806"/>
        <v>0</v>
      </c>
      <c r="W304" s="926">
        <f t="shared" si="806"/>
        <v>3.3664410000000005</v>
      </c>
      <c r="X304" s="928">
        <f t="shared" si="806"/>
        <v>3.3664410000000005</v>
      </c>
      <c r="Y304" s="924">
        <f t="shared" si="806"/>
        <v>3.3664410000000005</v>
      </c>
      <c r="Z304" s="924">
        <f t="shared" si="806"/>
        <v>3.3664410000000005</v>
      </c>
      <c r="AA304" s="924">
        <f t="shared" si="806"/>
        <v>3.3664410000000005</v>
      </c>
      <c r="AB304" s="927">
        <f t="shared" si="806"/>
        <v>3.3664410000000005</v>
      </c>
      <c r="AC304" s="928">
        <f t="shared" si="806"/>
        <v>3.3664410000000005</v>
      </c>
      <c r="AD304" s="924">
        <f t="shared" si="806"/>
        <v>3.3664410000000005</v>
      </c>
      <c r="AE304" s="924">
        <f t="shared" si="806"/>
        <v>3.3664410000000005</v>
      </c>
      <c r="AF304" s="924">
        <f t="shared" si="806"/>
        <v>3.3664410000000005</v>
      </c>
      <c r="AG304" s="927">
        <f t="shared" si="806"/>
        <v>3.3664410000000005</v>
      </c>
      <c r="AH304" s="928">
        <f t="shared" si="808"/>
        <v>3.3664410000000005</v>
      </c>
      <c r="AI304" s="924">
        <f t="shared" si="808"/>
        <v>3.3664410000000005</v>
      </c>
      <c r="AJ304" s="924">
        <f t="shared" si="808"/>
        <v>3.3664410000000005</v>
      </c>
      <c r="AK304" s="924">
        <f t="shared" si="808"/>
        <v>3.3664410000000005</v>
      </c>
      <c r="AL304" s="927">
        <f t="shared" si="808"/>
        <v>3.3664410000000005</v>
      </c>
      <c r="AM304" s="928">
        <f t="shared" si="808"/>
        <v>3.3664410000000005</v>
      </c>
      <c r="AN304" s="924">
        <f t="shared" si="808"/>
        <v>3.3664410000000005</v>
      </c>
      <c r="AO304" s="924">
        <f t="shared" si="808"/>
        <v>3.3664410000000005</v>
      </c>
      <c r="AP304" s="924">
        <f t="shared" si="808"/>
        <v>3.3664410000000005</v>
      </c>
      <c r="AQ304" s="924">
        <f t="shared" si="808"/>
        <v>3.3664410000000005</v>
      </c>
      <c r="AR304" s="924">
        <f t="shared" si="808"/>
        <v>3.3664410000000005</v>
      </c>
      <c r="AS304" s="924">
        <f t="shared" si="808"/>
        <v>3.3664410000000005</v>
      </c>
      <c r="AT304" s="924">
        <f t="shared" si="808"/>
        <v>3.3664410000000005</v>
      </c>
      <c r="AU304" s="924">
        <f t="shared" si="808"/>
        <v>3.3664410000000005</v>
      </c>
      <c r="AV304" s="924">
        <f t="shared" si="808"/>
        <v>3.3664410000000005</v>
      </c>
      <c r="AW304" s="924">
        <f t="shared" si="808"/>
        <v>3.3664410000000005</v>
      </c>
      <c r="AX304" s="924">
        <f t="shared" si="808"/>
        <v>3.3664410000000005</v>
      </c>
      <c r="AY304" s="927">
        <f t="shared" si="808"/>
        <v>3.3664410000000005</v>
      </c>
      <c r="CO304" s="819"/>
    </row>
    <row r="305" spans="1:93" ht="16.5" customHeight="1">
      <c r="A305" s="962" t="s">
        <v>65</v>
      </c>
      <c r="B305" s="963">
        <f>SUM(B306:B307)</f>
        <v>393.70566500000001</v>
      </c>
      <c r="C305" s="963">
        <f t="shared" ref="C305:AY305" si="809">SUM(C306:C307)</f>
        <v>349.18476399999997</v>
      </c>
      <c r="D305" s="963">
        <f t="shared" si="809"/>
        <v>316.93058200000002</v>
      </c>
      <c r="E305" s="963">
        <f t="shared" si="809"/>
        <v>357.59540199999998</v>
      </c>
      <c r="F305" s="963">
        <f t="shared" si="809"/>
        <v>394.27767200000005</v>
      </c>
      <c r="G305" s="964">
        <f t="shared" si="809"/>
        <v>435.21715899999998</v>
      </c>
      <c r="H305" s="964">
        <f t="shared" si="809"/>
        <v>437.49170500000002</v>
      </c>
      <c r="I305" s="963">
        <f t="shared" si="809"/>
        <v>400.93166099999996</v>
      </c>
      <c r="J305" s="964">
        <f t="shared" si="809"/>
        <v>324.82471299999997</v>
      </c>
      <c r="K305" s="965">
        <f t="shared" si="809"/>
        <v>349.53743400000002</v>
      </c>
      <c r="L305" s="966">
        <f t="shared" si="809"/>
        <v>693.6977629999999</v>
      </c>
      <c r="M305" s="966">
        <f t="shared" si="809"/>
        <v>387.86237500000004</v>
      </c>
      <c r="N305" s="966">
        <f t="shared" si="809"/>
        <v>413.89649700000001</v>
      </c>
      <c r="O305" s="966">
        <f t="shared" si="809"/>
        <v>416.58319800000004</v>
      </c>
      <c r="P305" s="966">
        <f t="shared" si="809"/>
        <v>543.98786299999995</v>
      </c>
      <c r="Q305" s="966">
        <f t="shared" si="809"/>
        <v>488.27800300000001</v>
      </c>
      <c r="R305" s="966">
        <f t="shared" si="809"/>
        <v>347.38385900000003</v>
      </c>
      <c r="S305" s="966">
        <f t="shared" si="809"/>
        <v>362.113811</v>
      </c>
      <c r="T305" s="966">
        <f t="shared" si="809"/>
        <v>387.89950499999998</v>
      </c>
      <c r="U305" s="964">
        <f t="shared" si="809"/>
        <v>384.86388299999999</v>
      </c>
      <c r="V305" s="966">
        <f t="shared" si="809"/>
        <v>407.34896000000003</v>
      </c>
      <c r="W305" s="966">
        <f t="shared" ref="W305" si="810">SUM(W306:W307)</f>
        <v>289.66161699999998</v>
      </c>
      <c r="X305" s="967">
        <f t="shared" si="809"/>
        <v>392.25305300000002</v>
      </c>
      <c r="Y305" s="968">
        <f t="shared" si="809"/>
        <v>382.30702500000001</v>
      </c>
      <c r="Z305" s="968">
        <f t="shared" si="809"/>
        <v>382.24927200000002</v>
      </c>
      <c r="AA305" s="968">
        <f t="shared" si="809"/>
        <v>382.25874299999998</v>
      </c>
      <c r="AB305" s="969">
        <f t="shared" si="809"/>
        <v>382.195449</v>
      </c>
      <c r="AC305" s="967">
        <f t="shared" si="809"/>
        <v>382.16628700000001</v>
      </c>
      <c r="AD305" s="968">
        <f t="shared" si="809"/>
        <v>382.16628700000001</v>
      </c>
      <c r="AE305" s="968">
        <f t="shared" si="809"/>
        <v>382.191304</v>
      </c>
      <c r="AF305" s="968">
        <f t="shared" si="809"/>
        <v>382.18986699999999</v>
      </c>
      <c r="AG305" s="969">
        <f t="shared" si="809"/>
        <v>382.19024899999999</v>
      </c>
      <c r="AH305" s="967">
        <f t="shared" si="809"/>
        <v>382.149722</v>
      </c>
      <c r="AI305" s="968">
        <f t="shared" si="809"/>
        <v>382.18472499999996</v>
      </c>
      <c r="AJ305" s="968">
        <f t="shared" si="809"/>
        <v>382.206525</v>
      </c>
      <c r="AK305" s="968">
        <f t="shared" si="809"/>
        <v>382.23154199999999</v>
      </c>
      <c r="AL305" s="969">
        <f t="shared" si="809"/>
        <v>382.22338999999999</v>
      </c>
      <c r="AM305" s="967">
        <f t="shared" si="809"/>
        <v>382.22338999999999</v>
      </c>
      <c r="AN305" s="968">
        <f t="shared" si="809"/>
        <v>382.22338999999999</v>
      </c>
      <c r="AO305" s="968">
        <f t="shared" si="809"/>
        <v>382.22338999999999</v>
      </c>
      <c r="AP305" s="968">
        <f t="shared" si="809"/>
        <v>382.22338999999999</v>
      </c>
      <c r="AQ305" s="968">
        <f t="shared" si="809"/>
        <v>382.22338999999999</v>
      </c>
      <c r="AR305" s="968">
        <f t="shared" si="809"/>
        <v>382.22338999999999</v>
      </c>
      <c r="AS305" s="968">
        <f t="shared" si="809"/>
        <v>382.22338999999999</v>
      </c>
      <c r="AT305" s="968">
        <f t="shared" si="809"/>
        <v>382.22338999999999</v>
      </c>
      <c r="AU305" s="968">
        <f t="shared" si="809"/>
        <v>382.22338999999999</v>
      </c>
      <c r="AV305" s="968">
        <f t="shared" si="809"/>
        <v>382.22338999999999</v>
      </c>
      <c r="AW305" s="968">
        <f t="shared" si="809"/>
        <v>382.22338999999999</v>
      </c>
      <c r="AX305" s="968">
        <f t="shared" si="809"/>
        <v>382.22338999999999</v>
      </c>
      <c r="AY305" s="969">
        <f t="shared" si="809"/>
        <v>382.22338999999999</v>
      </c>
    </row>
    <row r="306" spans="1:93" ht="17.100000000000001" customHeight="1">
      <c r="A306" s="946" t="s">
        <v>498</v>
      </c>
      <c r="B306" s="947">
        <f>B308+B309+B310</f>
        <v>366.05366500000002</v>
      </c>
      <c r="C306" s="947">
        <f t="shared" ref="C306:AY306" si="811">C308+C309+C310</f>
        <v>341.87676399999998</v>
      </c>
      <c r="D306" s="947">
        <f t="shared" si="811"/>
        <v>316.426582</v>
      </c>
      <c r="E306" s="947">
        <f t="shared" si="811"/>
        <v>357.57140199999998</v>
      </c>
      <c r="F306" s="947">
        <f t="shared" si="811"/>
        <v>393.11967200000004</v>
      </c>
      <c r="G306" s="948">
        <f t="shared" si="811"/>
        <v>435.09415899999999</v>
      </c>
      <c r="H306" s="948">
        <f t="shared" si="811"/>
        <v>437.49170500000002</v>
      </c>
      <c r="I306" s="947">
        <f t="shared" si="811"/>
        <v>400.82366099999996</v>
      </c>
      <c r="J306" s="948">
        <f t="shared" si="811"/>
        <v>323.95509599999997</v>
      </c>
      <c r="K306" s="949">
        <f t="shared" si="811"/>
        <v>348.704204</v>
      </c>
      <c r="L306" s="950">
        <f t="shared" si="811"/>
        <v>370.70957899999996</v>
      </c>
      <c r="M306" s="950">
        <f t="shared" si="811"/>
        <v>386.80064100000004</v>
      </c>
      <c r="N306" s="950">
        <f t="shared" si="811"/>
        <v>409.673497</v>
      </c>
      <c r="O306" s="950">
        <f t="shared" si="811"/>
        <v>394.22512100000006</v>
      </c>
      <c r="P306" s="950">
        <f t="shared" si="811"/>
        <v>421.39686299999994</v>
      </c>
      <c r="Q306" s="950">
        <f t="shared" si="811"/>
        <v>330.44307800000001</v>
      </c>
      <c r="R306" s="950">
        <f t="shared" si="811"/>
        <v>214.69470899999999</v>
      </c>
      <c r="S306" s="950">
        <f t="shared" si="811"/>
        <v>239.53591499999999</v>
      </c>
      <c r="T306" s="950">
        <f t="shared" si="811"/>
        <v>251.76365499999997</v>
      </c>
      <c r="U306" s="948">
        <f t="shared" si="811"/>
        <v>242.304483</v>
      </c>
      <c r="V306" s="950">
        <f t="shared" si="811"/>
        <v>247.267258</v>
      </c>
      <c r="W306" s="950">
        <f t="shared" ref="W306" si="812">W308+W309+W310</f>
        <v>203.36157800000001</v>
      </c>
      <c r="X306" s="952">
        <f t="shared" si="811"/>
        <v>245.994069</v>
      </c>
      <c r="Y306" s="948">
        <f t="shared" si="811"/>
        <v>236.04804100000001</v>
      </c>
      <c r="Z306" s="948">
        <f t="shared" si="811"/>
        <v>235.99028799999999</v>
      </c>
      <c r="AA306" s="948">
        <f t="shared" si="811"/>
        <v>235.99975900000001</v>
      </c>
      <c r="AB306" s="951">
        <f t="shared" si="811"/>
        <v>235.936465</v>
      </c>
      <c r="AC306" s="952">
        <f t="shared" si="811"/>
        <v>235.90730300000001</v>
      </c>
      <c r="AD306" s="948">
        <f t="shared" si="811"/>
        <v>235.90730300000001</v>
      </c>
      <c r="AE306" s="948">
        <f t="shared" si="811"/>
        <v>235.93232</v>
      </c>
      <c r="AF306" s="948">
        <f t="shared" si="811"/>
        <v>235.93088299999999</v>
      </c>
      <c r="AG306" s="951">
        <f t="shared" si="811"/>
        <v>235.931265</v>
      </c>
      <c r="AH306" s="952">
        <f t="shared" si="811"/>
        <v>235.890738</v>
      </c>
      <c r="AI306" s="948">
        <f t="shared" si="811"/>
        <v>235.92574099999999</v>
      </c>
      <c r="AJ306" s="948">
        <f t="shared" si="811"/>
        <v>235.947541</v>
      </c>
      <c r="AK306" s="948">
        <f t="shared" si="811"/>
        <v>235.97255799999999</v>
      </c>
      <c r="AL306" s="951">
        <f t="shared" si="811"/>
        <v>235.964406</v>
      </c>
      <c r="AM306" s="952">
        <f t="shared" si="811"/>
        <v>235.964406</v>
      </c>
      <c r="AN306" s="948">
        <f t="shared" si="811"/>
        <v>235.964406</v>
      </c>
      <c r="AO306" s="948">
        <f t="shared" si="811"/>
        <v>235.964406</v>
      </c>
      <c r="AP306" s="948">
        <f t="shared" si="811"/>
        <v>235.964406</v>
      </c>
      <c r="AQ306" s="948">
        <f t="shared" si="811"/>
        <v>235.964406</v>
      </c>
      <c r="AR306" s="948">
        <f t="shared" si="811"/>
        <v>235.964406</v>
      </c>
      <c r="AS306" s="948">
        <f t="shared" si="811"/>
        <v>235.964406</v>
      </c>
      <c r="AT306" s="948">
        <f t="shared" si="811"/>
        <v>235.964406</v>
      </c>
      <c r="AU306" s="948">
        <f t="shared" si="811"/>
        <v>235.964406</v>
      </c>
      <c r="AV306" s="948">
        <f t="shared" si="811"/>
        <v>235.964406</v>
      </c>
      <c r="AW306" s="948">
        <f t="shared" si="811"/>
        <v>235.964406</v>
      </c>
      <c r="AX306" s="948">
        <f t="shared" si="811"/>
        <v>235.964406</v>
      </c>
      <c r="AY306" s="951">
        <f t="shared" si="811"/>
        <v>235.964406</v>
      </c>
      <c r="CO306" s="819"/>
    </row>
    <row r="307" spans="1:93" ht="17.100000000000001" customHeight="1">
      <c r="A307" s="946" t="s">
        <v>501</v>
      </c>
      <c r="B307" s="947">
        <f>B311</f>
        <v>27.652000000000001</v>
      </c>
      <c r="C307" s="947">
        <f t="shared" ref="C307:AY307" si="813">C311</f>
        <v>7.3079999999999998</v>
      </c>
      <c r="D307" s="947">
        <f t="shared" si="813"/>
        <v>0.504</v>
      </c>
      <c r="E307" s="947">
        <f t="shared" si="813"/>
        <v>2.4E-2</v>
      </c>
      <c r="F307" s="947">
        <f t="shared" si="813"/>
        <v>1.1579999999999999</v>
      </c>
      <c r="G307" s="948">
        <f t="shared" si="813"/>
        <v>0.123</v>
      </c>
      <c r="H307" s="948">
        <f t="shared" si="813"/>
        <v>0</v>
      </c>
      <c r="I307" s="947">
        <f t="shared" si="813"/>
        <v>0.108</v>
      </c>
      <c r="J307" s="948">
        <f t="shared" si="813"/>
        <v>0.86961699999999997</v>
      </c>
      <c r="K307" s="949">
        <f t="shared" si="813"/>
        <v>0.83323000000000003</v>
      </c>
      <c r="L307" s="950">
        <f t="shared" si="813"/>
        <v>322.98818399999999</v>
      </c>
      <c r="M307" s="950">
        <f t="shared" si="813"/>
        <v>1.0617340000000002</v>
      </c>
      <c r="N307" s="950">
        <f t="shared" si="813"/>
        <v>4.2229999999999999</v>
      </c>
      <c r="O307" s="950">
        <f t="shared" si="813"/>
        <v>22.358077000000002</v>
      </c>
      <c r="P307" s="950">
        <f t="shared" si="813"/>
        <v>122.59099999999999</v>
      </c>
      <c r="Q307" s="950">
        <f t="shared" si="813"/>
        <v>157.834925</v>
      </c>
      <c r="R307" s="950">
        <f t="shared" si="813"/>
        <v>132.68915000000001</v>
      </c>
      <c r="S307" s="950">
        <f t="shared" si="813"/>
        <v>122.57789600000001</v>
      </c>
      <c r="T307" s="950">
        <f t="shared" si="813"/>
        <v>136.13585</v>
      </c>
      <c r="U307" s="948">
        <f t="shared" si="813"/>
        <v>142.55940000000001</v>
      </c>
      <c r="V307" s="950">
        <f t="shared" si="813"/>
        <v>160.08170200000001</v>
      </c>
      <c r="W307" s="950">
        <f t="shared" ref="W307" si="814">W311</f>
        <v>86.300038999999998</v>
      </c>
      <c r="X307" s="952">
        <f t="shared" si="813"/>
        <v>146.258984</v>
      </c>
      <c r="Y307" s="948">
        <f t="shared" si="813"/>
        <v>146.258984</v>
      </c>
      <c r="Z307" s="948">
        <f t="shared" si="813"/>
        <v>146.258984</v>
      </c>
      <c r="AA307" s="948">
        <f t="shared" si="813"/>
        <v>146.258984</v>
      </c>
      <c r="AB307" s="951">
        <f t="shared" si="813"/>
        <v>146.258984</v>
      </c>
      <c r="AC307" s="952">
        <f t="shared" si="813"/>
        <v>146.258984</v>
      </c>
      <c r="AD307" s="948">
        <f t="shared" si="813"/>
        <v>146.258984</v>
      </c>
      <c r="AE307" s="948">
        <f t="shared" si="813"/>
        <v>146.258984</v>
      </c>
      <c r="AF307" s="948">
        <f t="shared" si="813"/>
        <v>146.258984</v>
      </c>
      <c r="AG307" s="951">
        <f t="shared" si="813"/>
        <v>146.258984</v>
      </c>
      <c r="AH307" s="952">
        <f t="shared" si="813"/>
        <v>146.258984</v>
      </c>
      <c r="AI307" s="948">
        <f t="shared" si="813"/>
        <v>146.258984</v>
      </c>
      <c r="AJ307" s="948">
        <f t="shared" si="813"/>
        <v>146.258984</v>
      </c>
      <c r="AK307" s="948">
        <f t="shared" si="813"/>
        <v>146.258984</v>
      </c>
      <c r="AL307" s="951">
        <f t="shared" si="813"/>
        <v>146.258984</v>
      </c>
      <c r="AM307" s="952">
        <f t="shared" si="813"/>
        <v>146.258984</v>
      </c>
      <c r="AN307" s="948">
        <f t="shared" si="813"/>
        <v>146.258984</v>
      </c>
      <c r="AO307" s="948">
        <f t="shared" si="813"/>
        <v>146.258984</v>
      </c>
      <c r="AP307" s="948">
        <f t="shared" si="813"/>
        <v>146.258984</v>
      </c>
      <c r="AQ307" s="948">
        <f t="shared" si="813"/>
        <v>146.258984</v>
      </c>
      <c r="AR307" s="948">
        <f t="shared" si="813"/>
        <v>146.258984</v>
      </c>
      <c r="AS307" s="948">
        <f t="shared" si="813"/>
        <v>146.258984</v>
      </c>
      <c r="AT307" s="948">
        <f t="shared" si="813"/>
        <v>146.258984</v>
      </c>
      <c r="AU307" s="948">
        <f t="shared" si="813"/>
        <v>146.258984</v>
      </c>
      <c r="AV307" s="948">
        <f t="shared" si="813"/>
        <v>146.258984</v>
      </c>
      <c r="AW307" s="948">
        <f t="shared" si="813"/>
        <v>146.258984</v>
      </c>
      <c r="AX307" s="948">
        <f t="shared" si="813"/>
        <v>146.258984</v>
      </c>
      <c r="AY307" s="951">
        <f t="shared" si="813"/>
        <v>146.258984</v>
      </c>
      <c r="CO307" s="819"/>
    </row>
    <row r="308" spans="1:93" ht="17.100000000000001" customHeight="1">
      <c r="A308" s="930" t="s">
        <v>489</v>
      </c>
      <c r="B308" s="923">
        <f t="shared" ref="B308:V308" si="815">B9</f>
        <v>365.81200000000001</v>
      </c>
      <c r="C308" s="923">
        <f t="shared" si="815"/>
        <v>341.34399999999999</v>
      </c>
      <c r="D308" s="923">
        <f t="shared" si="815"/>
        <v>316.13900000000001</v>
      </c>
      <c r="E308" s="923">
        <f t="shared" si="815"/>
        <v>357.34399999999999</v>
      </c>
      <c r="F308" s="923">
        <f t="shared" si="815"/>
        <v>392.81400000000002</v>
      </c>
      <c r="G308" s="924">
        <f t="shared" si="815"/>
        <v>434.428</v>
      </c>
      <c r="H308" s="924">
        <f t="shared" si="815"/>
        <v>436.58100000000002</v>
      </c>
      <c r="I308" s="923">
        <f t="shared" si="815"/>
        <v>399.447</v>
      </c>
      <c r="J308" s="924">
        <f t="shared" si="815"/>
        <v>323.11652999999995</v>
      </c>
      <c r="K308" s="925">
        <f t="shared" si="815"/>
        <v>347.66966000000002</v>
      </c>
      <c r="L308" s="926">
        <f t="shared" si="815"/>
        <v>369.93311999999997</v>
      </c>
      <c r="M308" s="926">
        <f t="shared" si="815"/>
        <v>386.07409000000007</v>
      </c>
      <c r="N308" s="926">
        <f t="shared" si="815"/>
        <v>409.07900000000001</v>
      </c>
      <c r="O308" s="926">
        <f t="shared" si="815"/>
        <v>393.19760000000002</v>
      </c>
      <c r="P308" s="926">
        <f t="shared" si="815"/>
        <v>420.27699999999999</v>
      </c>
      <c r="Q308" s="926">
        <f t="shared" si="815"/>
        <v>329.45675999999997</v>
      </c>
      <c r="R308" s="926">
        <f t="shared" si="815"/>
        <v>213.62868</v>
      </c>
      <c r="S308" s="926">
        <f t="shared" si="815"/>
        <v>238.66499999999999</v>
      </c>
      <c r="T308" s="926">
        <f t="shared" si="815"/>
        <v>250.95496999999997</v>
      </c>
      <c r="U308" s="924">
        <f t="shared" si="815"/>
        <v>241.25176999999999</v>
      </c>
      <c r="V308" s="926">
        <f t="shared" si="815"/>
        <v>245.92750000000001</v>
      </c>
      <c r="W308" s="926">
        <f t="shared" ref="W308" si="816">W9</f>
        <v>201.49971100000002</v>
      </c>
      <c r="X308" s="928">
        <f t="shared" ref="X308:AG308" si="817">X9</f>
        <v>245</v>
      </c>
      <c r="Y308" s="924">
        <f t="shared" si="817"/>
        <v>235</v>
      </c>
      <c r="Z308" s="924">
        <f t="shared" si="817"/>
        <v>235</v>
      </c>
      <c r="AA308" s="924">
        <f t="shared" si="817"/>
        <v>235</v>
      </c>
      <c r="AB308" s="927">
        <f t="shared" si="817"/>
        <v>235</v>
      </c>
      <c r="AC308" s="928">
        <f t="shared" si="817"/>
        <v>235</v>
      </c>
      <c r="AD308" s="924">
        <f t="shared" si="817"/>
        <v>235</v>
      </c>
      <c r="AE308" s="924">
        <f t="shared" si="817"/>
        <v>235</v>
      </c>
      <c r="AF308" s="924">
        <f t="shared" si="817"/>
        <v>235</v>
      </c>
      <c r="AG308" s="927">
        <f t="shared" si="817"/>
        <v>235</v>
      </c>
      <c r="AH308" s="928">
        <f t="shared" ref="AH308:AY308" si="818">AH9</f>
        <v>235</v>
      </c>
      <c r="AI308" s="924">
        <f t="shared" si="818"/>
        <v>235</v>
      </c>
      <c r="AJ308" s="924">
        <f t="shared" si="818"/>
        <v>235</v>
      </c>
      <c r="AK308" s="924">
        <f t="shared" si="818"/>
        <v>235</v>
      </c>
      <c r="AL308" s="927">
        <f t="shared" si="818"/>
        <v>235</v>
      </c>
      <c r="AM308" s="928">
        <f t="shared" si="818"/>
        <v>235</v>
      </c>
      <c r="AN308" s="924">
        <f t="shared" si="818"/>
        <v>235</v>
      </c>
      <c r="AO308" s="924">
        <f t="shared" si="818"/>
        <v>235</v>
      </c>
      <c r="AP308" s="924">
        <f t="shared" si="818"/>
        <v>235</v>
      </c>
      <c r="AQ308" s="924">
        <f t="shared" si="818"/>
        <v>235</v>
      </c>
      <c r="AR308" s="924">
        <f t="shared" si="818"/>
        <v>235</v>
      </c>
      <c r="AS308" s="924">
        <f t="shared" si="818"/>
        <v>235</v>
      </c>
      <c r="AT308" s="924">
        <f t="shared" si="818"/>
        <v>235</v>
      </c>
      <c r="AU308" s="924">
        <f t="shared" si="818"/>
        <v>235</v>
      </c>
      <c r="AV308" s="924">
        <f t="shared" si="818"/>
        <v>235</v>
      </c>
      <c r="AW308" s="924">
        <f t="shared" si="818"/>
        <v>235</v>
      </c>
      <c r="AX308" s="924">
        <f t="shared" si="818"/>
        <v>235</v>
      </c>
      <c r="AY308" s="927">
        <f t="shared" si="818"/>
        <v>235</v>
      </c>
    </row>
    <row r="309" spans="1:93" ht="17.100000000000001" customHeight="1">
      <c r="A309" s="909" t="s">
        <v>495</v>
      </c>
      <c r="B309" s="919">
        <f>ROUND('IPP-SPP ไฟสำรอง'!$F$93*DCs_Mar!B$20/100,6)</f>
        <v>0.24166499999999999</v>
      </c>
      <c r="C309" s="923">
        <f>ROUND('IPP-SPP ไฟสำรอง'!$F$93*DCs_Mar!C$20/100,6)</f>
        <v>0.53276400000000002</v>
      </c>
      <c r="D309" s="923">
        <f>ROUND('IPP-SPP ไฟสำรอง'!$F$93*DCs_Mar!D$20/100,6)</f>
        <v>0.287582</v>
      </c>
      <c r="E309" s="923">
        <f>ROUND('IPP-SPP ไฟสำรอง'!$F$93*DCs_Mar!E$20/100,6)</f>
        <v>0.22740199999999999</v>
      </c>
      <c r="F309" s="923">
        <f>ROUND('IPP-SPP ไฟสำรอง'!$F$93*DCs_Mar!F$20/100,6)</f>
        <v>0.305672</v>
      </c>
      <c r="G309" s="924">
        <f>ROUND('IPP-SPP ไฟสำรอง'!$F$93*DCs_Mar!G$20/100,6)</f>
        <v>0.4446</v>
      </c>
      <c r="H309" s="924">
        <f>ROUND('IPP-SPP ไฟสำรอง'!$F$93*DCs_Mar!H$20/100,6)</f>
        <v>0.73056900000000002</v>
      </c>
      <c r="I309" s="923">
        <f>ROUND('IPP-SPP ไฟสำรอง'!$F$93*DCs_Mar!I$20/100,6)</f>
        <v>1.2188270000000001</v>
      </c>
      <c r="J309" s="924">
        <f>ROUND('IPP-SPP ไฟสำรอง'!$F$93*DCs_Mar!J$20/100,6)</f>
        <v>0.80652299999999999</v>
      </c>
      <c r="K309" s="925">
        <f>ROUND('IPP-SPP ไฟสำรอง'!$F$93*DCs_Mar!K$20/100,6)</f>
        <v>1.0099130000000001</v>
      </c>
      <c r="L309" s="926">
        <f>ROUND('IPP-SPP ไฟสำรอง'!$F$93*DCs_Mar!L$20/100,6)</f>
        <v>0.46085500000000001</v>
      </c>
      <c r="M309" s="926">
        <f>ROUND('IPP-SPP ไฟสำรอง'!$F$93*DCs_Mar!M$20/100,6)</f>
        <v>0.56268700000000005</v>
      </c>
      <c r="N309" s="926">
        <f>ROUND('IPP-SPP ไฟสำรอง'!$F$93*DCs_Mar!N$20/100,6)</f>
        <v>0.56333299999999997</v>
      </c>
      <c r="O309" s="926">
        <f>ROUND('IPP-SPP ไฟสำรอง'!$F$93*DCs_Mar!O$20/100,6)</f>
        <v>0.66729499999999997</v>
      </c>
      <c r="P309" s="926">
        <f>ROUND('IPP-SPP ไฟสำรอง'!$F$93*DCs_Mar!P$20/100,6)</f>
        <v>0.72950000000000004</v>
      </c>
      <c r="Q309" s="926">
        <f>ROUND('IPP-SPP ไฟสำรอง'!$F$93*DCs_Mar!Q$20/100,6)</f>
        <v>0.86380299999999999</v>
      </c>
      <c r="R309" s="926">
        <f>ROUND('IPP-SPP ไฟสำรอง'!$F$93*DCs_Mar!R$20/100,6)</f>
        <v>0.90578199999999998</v>
      </c>
      <c r="S309" s="926">
        <f>ROUND('IPP-SPP ไฟสำรอง'!$F$93*DCs_Mar!S$20/100,6)</f>
        <v>0.86258500000000005</v>
      </c>
      <c r="T309" s="926">
        <f>ROUND('IPP-SPP ไฟสำรอง'!$F$93*DCs_Mar!T$20/100,6)</f>
        <v>0.80868499999999999</v>
      </c>
      <c r="U309" s="924">
        <f>ROUND('IPP-SPP ไฟสำรอง'!$F$93*DCs_Mar!U$20/100,6)</f>
        <v>1.0160279999999999</v>
      </c>
      <c r="V309" s="926">
        <f>ROUND('IPP-SPP ไฟสำรอง'!$F$93*DCs_Mar!V$20/100,6)</f>
        <v>1.339758</v>
      </c>
      <c r="W309" s="926">
        <f>ROUND('IPP-SPP ไฟสำรอง'!$F$93*DCs_Mar!W$20/100,6)</f>
        <v>1.810306</v>
      </c>
      <c r="X309" s="928">
        <f>ROUND('IPP-SPP ไฟสำรอง'!$F$93*DCs_Mar!X$20/100,6)</f>
        <v>0.98573900000000003</v>
      </c>
      <c r="Y309" s="924">
        <f>ROUND('IPP-SPP ไฟสำรอง'!$F$93*DCs_Mar!Y$20/100,6)</f>
        <v>1.0397110000000001</v>
      </c>
      <c r="Z309" s="924">
        <f>ROUND('IPP-SPP ไฟสำรอง'!$F$93*DCs_Mar!Z$20/100,6)</f>
        <v>0.981958</v>
      </c>
      <c r="AA309" s="924">
        <f>ROUND('IPP-SPP ไฟสำรอง'!$F$93*DCs_Mar!AA$20/100,6)</f>
        <v>0.991429</v>
      </c>
      <c r="AB309" s="927">
        <f>ROUND('IPP-SPP ไฟสำรอง'!$F$93*DCs_Mar!AB$20/100,6)</f>
        <v>0.92813500000000004</v>
      </c>
      <c r="AC309" s="928">
        <f>ROUND('IPP-SPP ไฟสำรอง'!$F$93*DCs_Mar!AC$20/100,6)</f>
        <v>0.89897300000000002</v>
      </c>
      <c r="AD309" s="924">
        <f>ROUND('IPP-SPP ไฟสำรอง'!$F$93*DCs_Mar!AD$20/100,6)</f>
        <v>0.89897300000000002</v>
      </c>
      <c r="AE309" s="924">
        <f>ROUND('IPP-SPP ไฟสำรอง'!$F$93*DCs_Mar!AE$20/100,6)</f>
        <v>0.92398999999999998</v>
      </c>
      <c r="AF309" s="924">
        <f>ROUND('IPP-SPP ไฟสำรอง'!$F$93*DCs_Mar!AF$20/100,6)</f>
        <v>0.92255299999999996</v>
      </c>
      <c r="AG309" s="927">
        <f>ROUND('IPP-SPP ไฟสำรอง'!$F$93*DCs_Mar!AG$20/100,6)</f>
        <v>0.92293499999999995</v>
      </c>
      <c r="AH309" s="928">
        <f>ROUND('IPP-SPP ไฟสำรอง'!$F$93*DCs_Mar!AH$20/100,6)</f>
        <v>0.88240799999999997</v>
      </c>
      <c r="AI309" s="924">
        <f>ROUND('IPP-SPP ไฟสำรอง'!$F$93*DCs_Mar!AI$20/100,6)</f>
        <v>0.91741099999999998</v>
      </c>
      <c r="AJ309" s="924">
        <f>ROUND('IPP-SPP ไฟสำรอง'!$F$93*DCs_Mar!AJ$20/100,6)</f>
        <v>0.93921100000000002</v>
      </c>
      <c r="AK309" s="924">
        <f>ROUND('IPP-SPP ไฟสำรอง'!$F$93*DCs_Mar!AK$20/100,6)</f>
        <v>0.96422799999999997</v>
      </c>
      <c r="AL309" s="927">
        <f>ROUND('IPP-SPP ไฟสำรอง'!$F$93*DCs_Mar!AL$20/100,6)</f>
        <v>0.95607600000000004</v>
      </c>
      <c r="AM309" s="928">
        <f>ROUND('IPP-SPP ไฟสำรอง'!$F$93*DCs_Mar!AM$20/100,6)</f>
        <v>0.95607600000000004</v>
      </c>
      <c r="AN309" s="924">
        <f>ROUND('IPP-SPP ไฟสำรอง'!$F$93*DCs_Mar!AN$20/100,6)</f>
        <v>0.95607600000000004</v>
      </c>
      <c r="AO309" s="924">
        <f>ROUND('IPP-SPP ไฟสำรอง'!$F$93*DCs_Mar!AO$20/100,6)</f>
        <v>0.95607600000000004</v>
      </c>
      <c r="AP309" s="924">
        <f>ROUND('IPP-SPP ไฟสำรอง'!$F$93*DCs_Mar!AP$20/100,6)</f>
        <v>0.95607600000000004</v>
      </c>
      <c r="AQ309" s="924">
        <f>ROUND('IPP-SPP ไฟสำรอง'!$F$93*DCs_Mar!AQ$20/100,6)</f>
        <v>0.95607600000000004</v>
      </c>
      <c r="AR309" s="924">
        <f>ROUND('IPP-SPP ไฟสำรอง'!$F$93*DCs_Mar!AR$20/100,6)</f>
        <v>0.95607600000000004</v>
      </c>
      <c r="AS309" s="924">
        <f>ROUND('IPP-SPP ไฟสำรอง'!$F$93*DCs_Mar!AS$20/100,6)</f>
        <v>0.95607600000000004</v>
      </c>
      <c r="AT309" s="924">
        <f>ROUND('IPP-SPP ไฟสำรอง'!$F$93*DCs_Mar!AT$20/100,6)</f>
        <v>0.95607600000000004</v>
      </c>
      <c r="AU309" s="924">
        <f>ROUND('IPP-SPP ไฟสำรอง'!$F$93*DCs_Mar!AU$20/100,6)</f>
        <v>0.95607600000000004</v>
      </c>
      <c r="AV309" s="924">
        <f>ROUND('IPP-SPP ไฟสำรอง'!$F$93*DCs_Mar!AV$20/100,6)</f>
        <v>0.95607600000000004</v>
      </c>
      <c r="AW309" s="924">
        <f>ROUND('IPP-SPP ไฟสำรอง'!$F$93*DCs_Mar!AW$20/100,6)</f>
        <v>0.95607600000000004</v>
      </c>
      <c r="AX309" s="924">
        <f>ROUND('IPP-SPP ไฟสำรอง'!$F$93*DCs_Mar!AX$20/100,6)</f>
        <v>0.95607600000000004</v>
      </c>
      <c r="AY309" s="927">
        <f>ROUND('IPP-SPP ไฟสำรอง'!$F$93*DCs_Mar!AY$20/100,6)</f>
        <v>0.95607600000000004</v>
      </c>
    </row>
    <row r="310" spans="1:93" ht="17.100000000000001" customHeight="1">
      <c r="A310" s="909" t="s">
        <v>496</v>
      </c>
      <c r="B310" s="919">
        <f>ROUND('IPP-SPP ไฟสำรอง'!$F$93*DCs_Mar!B$21/100,6)</f>
        <v>0</v>
      </c>
      <c r="C310" s="923">
        <f>ROUND('IPP-SPP ไฟสำรอง'!$F$93*DCs_Mar!C$21/100,6)</f>
        <v>0</v>
      </c>
      <c r="D310" s="923">
        <f>ROUND('IPP-SPP ไฟสำรอง'!$F$93*DCs_Mar!D$21/100,6)</f>
        <v>0</v>
      </c>
      <c r="E310" s="923">
        <f>ROUND('IPP-SPP ไฟสำรอง'!$F$93*DCs_Mar!E$21/100,6)</f>
        <v>0</v>
      </c>
      <c r="F310" s="923">
        <f>ROUND('IPP-SPP ไฟสำรอง'!$F$93*DCs_Mar!F$21/100,6)</f>
        <v>0</v>
      </c>
      <c r="G310" s="924">
        <f>ROUND('IPP-SPP ไฟสำรอง'!$F$93*DCs_Mar!G$21/100,6)</f>
        <v>0.22155900000000001</v>
      </c>
      <c r="H310" s="924">
        <f>ROUND('IPP-SPP ไฟสำรอง'!$F$93*DCs_Mar!H$21/100,6)</f>
        <v>0.18013599999999999</v>
      </c>
      <c r="I310" s="923">
        <f>ROUND('IPP-SPP ไฟสำรอง'!$F$93*DCs_Mar!I$21/100,6)</f>
        <v>0.157834</v>
      </c>
      <c r="J310" s="924">
        <f>ROUND('IPP-SPP ไฟสำรอง'!$F$93*DCs_Mar!J$21/100,6)</f>
        <v>3.2043000000000002E-2</v>
      </c>
      <c r="K310" s="925">
        <f>ROUND('IPP-SPP ไฟสำรอง'!$F$93*DCs_Mar!K$21/100,6)</f>
        <v>2.4631E-2</v>
      </c>
      <c r="L310" s="926">
        <f>ROUND('IPP-SPP ไฟสำรอง'!$F$93*DCs_Mar!L$21/100,6)</f>
        <v>0.315604</v>
      </c>
      <c r="M310" s="926">
        <f>ROUND('IPP-SPP ไฟสำรอง'!$F$93*DCs_Mar!M$21/100,6)</f>
        <v>0.16386400000000001</v>
      </c>
      <c r="N310" s="926">
        <f>ROUND('IPP-SPP ไฟสำรอง'!$F$93*DCs_Mar!N$21/100,6)</f>
        <v>3.1164000000000001E-2</v>
      </c>
      <c r="O310" s="926">
        <f>ROUND('IPP-SPP ไฟสำรอง'!$F$93*DCs_Mar!O$21/100,6)</f>
        <v>0.36022599999999999</v>
      </c>
      <c r="P310" s="926">
        <f>ROUND('IPP-SPP ไฟสำรอง'!$F$93*DCs_Mar!P$21/100,6)</f>
        <v>0.39036300000000002</v>
      </c>
      <c r="Q310" s="926">
        <f>ROUND('IPP-SPP ไฟสำรอง'!$F$93*DCs_Mar!Q$21/100,6)</f>
        <v>0.122515</v>
      </c>
      <c r="R310" s="926">
        <f>ROUND('IPP-SPP ไฟสำรอง'!$F$93*DCs_Mar!R$21/100,6)</f>
        <v>0.160247</v>
      </c>
      <c r="S310" s="926">
        <f>ROUND('IPP-SPP ไฟสำรอง'!$F$93*DCs_Mar!S$21/100,6)</f>
        <v>8.3300000000000006E-3</v>
      </c>
      <c r="T310" s="926">
        <f>ROUND('IPP-SPP ไฟสำรอง'!$F$93*DCs_Mar!T$21/100,6)</f>
        <v>0</v>
      </c>
      <c r="U310" s="924">
        <f>ROUND('IPP-SPP ไฟสำรอง'!$F$93*DCs_Mar!U$21/100,6)</f>
        <v>3.6685000000000002E-2</v>
      </c>
      <c r="V310" s="926">
        <f>ROUND('IPP-SPP ไฟสำรอง'!$F$93*DCs_Mar!V$21/100,6)</f>
        <v>0</v>
      </c>
      <c r="W310" s="926">
        <f>ROUND('IPP-SPP ไฟสำรอง'!$F$93*DCs_Mar!W$21/100,6)</f>
        <v>5.1561000000000003E-2</v>
      </c>
      <c r="X310" s="928">
        <f>ROUND('IPP-SPP ไฟสำรอง'!$F$93*DCs_Mar!X$21/100,6)</f>
        <v>8.3300000000000006E-3</v>
      </c>
      <c r="Y310" s="924">
        <f>ROUND('IPP-SPP ไฟสำรอง'!$F$93*DCs_Mar!Y$21/100,6)</f>
        <v>8.3300000000000006E-3</v>
      </c>
      <c r="Z310" s="924">
        <f>ROUND('IPP-SPP ไฟสำรอง'!$F$93*DCs_Mar!Z$21/100,6)</f>
        <v>8.3300000000000006E-3</v>
      </c>
      <c r="AA310" s="924">
        <f>ROUND('IPP-SPP ไฟสำรอง'!$F$93*DCs_Mar!AA$21/100,6)</f>
        <v>8.3300000000000006E-3</v>
      </c>
      <c r="AB310" s="927">
        <f>ROUND('IPP-SPP ไฟสำรอง'!$F$93*DCs_Mar!AB$21/100,6)</f>
        <v>8.3300000000000006E-3</v>
      </c>
      <c r="AC310" s="928">
        <f>ROUND('IPP-SPP ไฟสำรอง'!$F$93*DCs_Mar!AC$21/100,6)</f>
        <v>8.3300000000000006E-3</v>
      </c>
      <c r="AD310" s="924">
        <f>ROUND('IPP-SPP ไฟสำรอง'!$F$93*DCs_Mar!AD$21/100,6)</f>
        <v>8.3300000000000006E-3</v>
      </c>
      <c r="AE310" s="924">
        <f>ROUND('IPP-SPP ไฟสำรอง'!$F$93*DCs_Mar!AE$21/100,6)</f>
        <v>8.3300000000000006E-3</v>
      </c>
      <c r="AF310" s="924">
        <f>ROUND('IPP-SPP ไฟสำรอง'!$F$93*DCs_Mar!AF$21/100,6)</f>
        <v>8.3300000000000006E-3</v>
      </c>
      <c r="AG310" s="927">
        <f>ROUND('IPP-SPP ไฟสำรอง'!$F$93*DCs_Mar!AG$21/100,6)</f>
        <v>8.3300000000000006E-3</v>
      </c>
      <c r="AH310" s="928">
        <f>ROUND('IPP-SPP ไฟสำรอง'!$F$93*DCs_Mar!AH$21/100,6)</f>
        <v>8.3300000000000006E-3</v>
      </c>
      <c r="AI310" s="924">
        <f>ROUND('IPP-SPP ไฟสำรอง'!$F$93*DCs_Mar!AI$21/100,6)</f>
        <v>8.3300000000000006E-3</v>
      </c>
      <c r="AJ310" s="924">
        <f>ROUND('IPP-SPP ไฟสำรอง'!$F$93*DCs_Mar!AJ$21/100,6)</f>
        <v>8.3300000000000006E-3</v>
      </c>
      <c r="AK310" s="924">
        <f>ROUND('IPP-SPP ไฟสำรอง'!$F$93*DCs_Mar!AK$21/100,6)</f>
        <v>8.3300000000000006E-3</v>
      </c>
      <c r="AL310" s="927">
        <f>ROUND('IPP-SPP ไฟสำรอง'!$F$93*DCs_Mar!AL$21/100,6)</f>
        <v>8.3300000000000006E-3</v>
      </c>
      <c r="AM310" s="928">
        <f>ROUND('IPP-SPP ไฟสำรอง'!$F$93*DCs_Mar!AM$21/100,6)</f>
        <v>8.3300000000000006E-3</v>
      </c>
      <c r="AN310" s="924">
        <f>ROUND('IPP-SPP ไฟสำรอง'!$F$93*DCs_Mar!AN$21/100,6)</f>
        <v>8.3300000000000006E-3</v>
      </c>
      <c r="AO310" s="924">
        <f>ROUND('IPP-SPP ไฟสำรอง'!$F$93*DCs_Mar!AO$21/100,6)</f>
        <v>8.3300000000000006E-3</v>
      </c>
      <c r="AP310" s="924">
        <f>ROUND('IPP-SPP ไฟสำรอง'!$F$93*DCs_Mar!AP$21/100,6)</f>
        <v>8.3300000000000006E-3</v>
      </c>
      <c r="AQ310" s="924">
        <f>ROUND('IPP-SPP ไฟสำรอง'!$F$93*DCs_Mar!AQ$21/100,6)</f>
        <v>8.3300000000000006E-3</v>
      </c>
      <c r="AR310" s="924">
        <f>ROUND('IPP-SPP ไฟสำรอง'!$F$93*DCs_Mar!AR$21/100,6)</f>
        <v>8.3300000000000006E-3</v>
      </c>
      <c r="AS310" s="924">
        <f>ROUND('IPP-SPP ไฟสำรอง'!$F$93*DCs_Mar!AS$21/100,6)</f>
        <v>8.3300000000000006E-3</v>
      </c>
      <c r="AT310" s="924">
        <f>ROUND('IPP-SPP ไฟสำรอง'!$F$93*DCs_Mar!AT$21/100,6)</f>
        <v>8.3300000000000006E-3</v>
      </c>
      <c r="AU310" s="924">
        <f>ROUND('IPP-SPP ไฟสำรอง'!$F$93*DCs_Mar!AU$21/100,6)</f>
        <v>8.3300000000000006E-3</v>
      </c>
      <c r="AV310" s="924">
        <f>ROUND('IPP-SPP ไฟสำรอง'!$F$93*DCs_Mar!AV$21/100,6)</f>
        <v>8.3300000000000006E-3</v>
      </c>
      <c r="AW310" s="924">
        <f>ROUND('IPP-SPP ไฟสำรอง'!$F$93*DCs_Mar!AW$21/100,6)</f>
        <v>8.3300000000000006E-3</v>
      </c>
      <c r="AX310" s="924">
        <f>ROUND('IPP-SPP ไฟสำรอง'!$F$93*DCs_Mar!AX$21/100,6)</f>
        <v>8.3300000000000006E-3</v>
      </c>
      <c r="AY310" s="927">
        <f>ROUND('IPP-SPP ไฟสำรอง'!$F$93*DCs_Mar!AY$21/100,6)</f>
        <v>8.3300000000000006E-3</v>
      </c>
    </row>
    <row r="311" spans="1:93" ht="17.100000000000001" customHeight="1">
      <c r="A311" s="930" t="s">
        <v>490</v>
      </c>
      <c r="B311" s="923">
        <f t="shared" ref="B311:V311" si="819">B24</f>
        <v>27.652000000000001</v>
      </c>
      <c r="C311" s="923">
        <f t="shared" si="819"/>
        <v>7.3079999999999998</v>
      </c>
      <c r="D311" s="923">
        <f t="shared" si="819"/>
        <v>0.504</v>
      </c>
      <c r="E311" s="923">
        <f t="shared" si="819"/>
        <v>2.4E-2</v>
      </c>
      <c r="F311" s="923">
        <f t="shared" si="819"/>
        <v>1.1579999999999999</v>
      </c>
      <c r="G311" s="924">
        <f t="shared" si="819"/>
        <v>0.123</v>
      </c>
      <c r="H311" s="924">
        <f t="shared" si="819"/>
        <v>0</v>
      </c>
      <c r="I311" s="923">
        <f t="shared" si="819"/>
        <v>0.108</v>
      </c>
      <c r="J311" s="924">
        <f t="shared" si="819"/>
        <v>0.86961699999999997</v>
      </c>
      <c r="K311" s="925">
        <f t="shared" si="819"/>
        <v>0.83323000000000003</v>
      </c>
      <c r="L311" s="926">
        <f t="shared" si="819"/>
        <v>322.98818399999999</v>
      </c>
      <c r="M311" s="926">
        <f t="shared" si="819"/>
        <v>1.0617340000000002</v>
      </c>
      <c r="N311" s="926">
        <f t="shared" si="819"/>
        <v>4.2229999999999999</v>
      </c>
      <c r="O311" s="926">
        <f t="shared" si="819"/>
        <v>22.358077000000002</v>
      </c>
      <c r="P311" s="926">
        <f t="shared" si="819"/>
        <v>122.59099999999999</v>
      </c>
      <c r="Q311" s="926">
        <f t="shared" si="819"/>
        <v>157.834925</v>
      </c>
      <c r="R311" s="926">
        <f t="shared" si="819"/>
        <v>132.68915000000001</v>
      </c>
      <c r="S311" s="926">
        <f t="shared" si="819"/>
        <v>122.57789600000001</v>
      </c>
      <c r="T311" s="926">
        <f t="shared" si="819"/>
        <v>136.13585</v>
      </c>
      <c r="U311" s="924">
        <f t="shared" si="819"/>
        <v>142.55940000000001</v>
      </c>
      <c r="V311" s="926">
        <f t="shared" si="819"/>
        <v>160.08170200000001</v>
      </c>
      <c r="W311" s="926">
        <f t="shared" ref="W311" si="820">W24</f>
        <v>86.300038999999998</v>
      </c>
      <c r="X311" s="928">
        <f t="shared" ref="X311:AG311" si="821">X24</f>
        <v>146.258984</v>
      </c>
      <c r="Y311" s="924">
        <f t="shared" si="821"/>
        <v>146.258984</v>
      </c>
      <c r="Z311" s="924">
        <f t="shared" si="821"/>
        <v>146.258984</v>
      </c>
      <c r="AA311" s="924">
        <f t="shared" si="821"/>
        <v>146.258984</v>
      </c>
      <c r="AB311" s="927">
        <f t="shared" si="821"/>
        <v>146.258984</v>
      </c>
      <c r="AC311" s="928">
        <f t="shared" si="821"/>
        <v>146.258984</v>
      </c>
      <c r="AD311" s="924">
        <f t="shared" si="821"/>
        <v>146.258984</v>
      </c>
      <c r="AE311" s="924">
        <f t="shared" si="821"/>
        <v>146.258984</v>
      </c>
      <c r="AF311" s="924">
        <f t="shared" si="821"/>
        <v>146.258984</v>
      </c>
      <c r="AG311" s="927">
        <f t="shared" si="821"/>
        <v>146.258984</v>
      </c>
      <c r="AH311" s="928">
        <f t="shared" ref="AH311:AY311" si="822">AH24</f>
        <v>146.258984</v>
      </c>
      <c r="AI311" s="924">
        <f t="shared" si="822"/>
        <v>146.258984</v>
      </c>
      <c r="AJ311" s="924">
        <f t="shared" si="822"/>
        <v>146.258984</v>
      </c>
      <c r="AK311" s="924">
        <f t="shared" si="822"/>
        <v>146.258984</v>
      </c>
      <c r="AL311" s="927">
        <f t="shared" si="822"/>
        <v>146.258984</v>
      </c>
      <c r="AM311" s="928">
        <f t="shared" si="822"/>
        <v>146.258984</v>
      </c>
      <c r="AN311" s="924">
        <f t="shared" si="822"/>
        <v>146.258984</v>
      </c>
      <c r="AO311" s="924">
        <f t="shared" si="822"/>
        <v>146.258984</v>
      </c>
      <c r="AP311" s="924">
        <f t="shared" si="822"/>
        <v>146.258984</v>
      </c>
      <c r="AQ311" s="924">
        <f t="shared" si="822"/>
        <v>146.258984</v>
      </c>
      <c r="AR311" s="924">
        <f t="shared" si="822"/>
        <v>146.258984</v>
      </c>
      <c r="AS311" s="924">
        <f t="shared" si="822"/>
        <v>146.258984</v>
      </c>
      <c r="AT311" s="924">
        <f t="shared" si="822"/>
        <v>146.258984</v>
      </c>
      <c r="AU311" s="924">
        <f t="shared" si="822"/>
        <v>146.258984</v>
      </c>
      <c r="AV311" s="924">
        <f t="shared" si="822"/>
        <v>146.258984</v>
      </c>
      <c r="AW311" s="924">
        <f t="shared" si="822"/>
        <v>146.258984</v>
      </c>
      <c r="AX311" s="924">
        <f t="shared" si="822"/>
        <v>146.258984</v>
      </c>
      <c r="AY311" s="927">
        <f t="shared" si="822"/>
        <v>146.258984</v>
      </c>
    </row>
    <row r="312" spans="1:93" ht="17.100000000000001" customHeight="1">
      <c r="A312" s="962" t="s">
        <v>66</v>
      </c>
      <c r="B312" s="1029">
        <f>SUM(B313:B314)</f>
        <v>677.52077499999996</v>
      </c>
      <c r="C312" s="963">
        <f t="shared" ref="C312:AY312" si="823">SUM(C313:C314)</f>
        <v>701.59198400000002</v>
      </c>
      <c r="D312" s="963">
        <f t="shared" si="823"/>
        <v>825.91404299999999</v>
      </c>
      <c r="E312" s="963">
        <f t="shared" si="823"/>
        <v>847.6259950000001</v>
      </c>
      <c r="F312" s="963">
        <f t="shared" si="823"/>
        <v>784.71017999999992</v>
      </c>
      <c r="G312" s="964">
        <f t="shared" si="823"/>
        <v>752.22110599999996</v>
      </c>
      <c r="H312" s="964">
        <f t="shared" si="823"/>
        <v>786.65365400000007</v>
      </c>
      <c r="I312" s="963">
        <f t="shared" si="823"/>
        <v>794.51051000000007</v>
      </c>
      <c r="J312" s="964">
        <f t="shared" si="823"/>
        <v>624.02097900000001</v>
      </c>
      <c r="K312" s="965">
        <f t="shared" si="823"/>
        <v>466.38379299999997</v>
      </c>
      <c r="L312" s="966">
        <f t="shared" si="823"/>
        <v>463.80658999999997</v>
      </c>
      <c r="M312" s="966">
        <f t="shared" si="823"/>
        <v>450.58817400000009</v>
      </c>
      <c r="N312" s="966">
        <f t="shared" si="823"/>
        <v>406.14542900000004</v>
      </c>
      <c r="O312" s="966">
        <f t="shared" si="823"/>
        <v>367.68457999999998</v>
      </c>
      <c r="P312" s="964">
        <f t="shared" si="823"/>
        <v>450.23141800000002</v>
      </c>
      <c r="Q312" s="966">
        <f t="shared" si="823"/>
        <v>395.59695199999999</v>
      </c>
      <c r="R312" s="966">
        <f t="shared" si="823"/>
        <v>362.66155900000001</v>
      </c>
      <c r="S312" s="966">
        <f t="shared" si="823"/>
        <v>222.29049500000002</v>
      </c>
      <c r="T312" s="966">
        <f t="shared" si="823"/>
        <v>127.727223</v>
      </c>
      <c r="U312" s="964">
        <f t="shared" si="823"/>
        <v>116.991958</v>
      </c>
      <c r="V312" s="966">
        <f t="shared" si="823"/>
        <v>44.766366000000005</v>
      </c>
      <c r="W312" s="966">
        <f t="shared" ref="W312" si="824">SUM(W313:W314)</f>
        <v>46.707808999999997</v>
      </c>
      <c r="X312" s="967">
        <f t="shared" si="823"/>
        <v>51.846715000000003</v>
      </c>
      <c r="Y312" s="968">
        <f t="shared" si="823"/>
        <v>51.879942000000007</v>
      </c>
      <c r="Z312" s="968">
        <f t="shared" si="823"/>
        <v>93.844386999999998</v>
      </c>
      <c r="AA312" s="968">
        <f t="shared" si="823"/>
        <v>87.620924999999986</v>
      </c>
      <c r="AB312" s="969">
        <f t="shared" si="823"/>
        <v>87.581959999999995</v>
      </c>
      <c r="AC312" s="967">
        <f t="shared" si="823"/>
        <v>87.564005999999992</v>
      </c>
      <c r="AD312" s="968">
        <f t="shared" si="823"/>
        <v>85.042883000000003</v>
      </c>
      <c r="AE312" s="968">
        <f t="shared" si="823"/>
        <v>85.058284999999998</v>
      </c>
      <c r="AF312" s="968">
        <f t="shared" si="823"/>
        <v>85.057400000000001</v>
      </c>
      <c r="AG312" s="969">
        <f t="shared" si="823"/>
        <v>85.454719999999995</v>
      </c>
      <c r="AH312" s="967">
        <f t="shared" si="823"/>
        <v>85.429769999999991</v>
      </c>
      <c r="AI312" s="968">
        <f t="shared" si="823"/>
        <v>85.451318000000001</v>
      </c>
      <c r="AJ312" s="968">
        <f t="shared" si="823"/>
        <v>83.942959999999999</v>
      </c>
      <c r="AK312" s="968">
        <f t="shared" si="823"/>
        <v>83.958361999999994</v>
      </c>
      <c r="AL312" s="969">
        <f t="shared" si="823"/>
        <v>83.953343000000004</v>
      </c>
      <c r="AM312" s="967">
        <f t="shared" si="823"/>
        <v>83.953343000000004</v>
      </c>
      <c r="AN312" s="968">
        <f t="shared" si="823"/>
        <v>83.953343000000004</v>
      </c>
      <c r="AO312" s="968">
        <f t="shared" si="823"/>
        <v>83.953343000000004</v>
      </c>
      <c r="AP312" s="968">
        <f t="shared" si="823"/>
        <v>83.953343000000004</v>
      </c>
      <c r="AQ312" s="968">
        <f t="shared" si="823"/>
        <v>83.953343000000004</v>
      </c>
      <c r="AR312" s="968">
        <f t="shared" si="823"/>
        <v>83.953343000000004</v>
      </c>
      <c r="AS312" s="968">
        <f t="shared" si="823"/>
        <v>83.953343000000004</v>
      </c>
      <c r="AT312" s="968">
        <f t="shared" si="823"/>
        <v>83.953343000000004</v>
      </c>
      <c r="AU312" s="968">
        <f t="shared" si="823"/>
        <v>83.953343000000004</v>
      </c>
      <c r="AV312" s="968">
        <f t="shared" si="823"/>
        <v>83.953343000000004</v>
      </c>
      <c r="AW312" s="968">
        <f t="shared" si="823"/>
        <v>83.953343000000004</v>
      </c>
      <c r="AX312" s="968">
        <f t="shared" si="823"/>
        <v>83.953343000000004</v>
      </c>
      <c r="AY312" s="969">
        <f t="shared" si="823"/>
        <v>83.953343000000004</v>
      </c>
    </row>
    <row r="313" spans="1:93" ht="17.100000000000001" customHeight="1">
      <c r="A313" s="1024" t="s">
        <v>498</v>
      </c>
      <c r="B313" s="1026">
        <f>SUM(B315:B319)</f>
        <v>677.52077499999996</v>
      </c>
      <c r="C313" s="1030">
        <f t="shared" ref="C313:AY313" si="825">SUM(C315:C319)</f>
        <v>701.59198400000002</v>
      </c>
      <c r="D313" s="1030">
        <f t="shared" si="825"/>
        <v>825.91404299999999</v>
      </c>
      <c r="E313" s="1030">
        <f t="shared" si="825"/>
        <v>847.6259950000001</v>
      </c>
      <c r="F313" s="1030">
        <f t="shared" si="825"/>
        <v>784.71017999999992</v>
      </c>
      <c r="G313" s="1027">
        <f t="shared" si="825"/>
        <v>752.22110599999996</v>
      </c>
      <c r="H313" s="1027">
        <f t="shared" si="825"/>
        <v>786.65365400000007</v>
      </c>
      <c r="I313" s="1030">
        <f t="shared" si="825"/>
        <v>794.51051000000007</v>
      </c>
      <c r="J313" s="1027">
        <f t="shared" si="825"/>
        <v>624.02097900000001</v>
      </c>
      <c r="K313" s="1031">
        <f t="shared" si="825"/>
        <v>466.38379299999997</v>
      </c>
      <c r="L313" s="1025">
        <f t="shared" si="825"/>
        <v>463.80658999999997</v>
      </c>
      <c r="M313" s="1025">
        <f t="shared" si="825"/>
        <v>450.58817400000009</v>
      </c>
      <c r="N313" s="1025">
        <f t="shared" si="825"/>
        <v>406.14542900000004</v>
      </c>
      <c r="O313" s="1025">
        <f t="shared" si="825"/>
        <v>367.68457999999998</v>
      </c>
      <c r="P313" s="1025">
        <f t="shared" si="825"/>
        <v>384.98841800000002</v>
      </c>
      <c r="Q313" s="1025">
        <f t="shared" si="825"/>
        <v>389.79658599999999</v>
      </c>
      <c r="R313" s="1025">
        <f t="shared" si="825"/>
        <v>362.66155900000001</v>
      </c>
      <c r="S313" s="1025">
        <f t="shared" si="825"/>
        <v>222.28987800000002</v>
      </c>
      <c r="T313" s="1025">
        <f t="shared" si="825"/>
        <v>118.942724</v>
      </c>
      <c r="U313" s="1027">
        <f t="shared" si="825"/>
        <v>112.649992</v>
      </c>
      <c r="V313" s="1025">
        <f t="shared" si="825"/>
        <v>44.766366000000005</v>
      </c>
      <c r="W313" s="1025">
        <f t="shared" ref="W313" si="826">SUM(W315:W319)</f>
        <v>46.707808999999997</v>
      </c>
      <c r="X313" s="1026">
        <f t="shared" si="825"/>
        <v>47.504749000000004</v>
      </c>
      <c r="Y313" s="1027">
        <f t="shared" si="825"/>
        <v>47.537976000000008</v>
      </c>
      <c r="Z313" s="1027">
        <f t="shared" si="825"/>
        <v>89.502420999999998</v>
      </c>
      <c r="AA313" s="1027">
        <f t="shared" si="825"/>
        <v>83.278958999999986</v>
      </c>
      <c r="AB313" s="1028">
        <f t="shared" si="825"/>
        <v>83.239993999999996</v>
      </c>
      <c r="AC313" s="1026">
        <f t="shared" si="825"/>
        <v>83.222039999999993</v>
      </c>
      <c r="AD313" s="1027">
        <f t="shared" si="825"/>
        <v>80.700917000000004</v>
      </c>
      <c r="AE313" s="1027">
        <f t="shared" si="825"/>
        <v>80.716318999999999</v>
      </c>
      <c r="AF313" s="1027">
        <f t="shared" si="825"/>
        <v>80.715434000000002</v>
      </c>
      <c r="AG313" s="1028">
        <f t="shared" si="825"/>
        <v>81.112753999999995</v>
      </c>
      <c r="AH313" s="1026">
        <f t="shared" si="825"/>
        <v>81.087803999999991</v>
      </c>
      <c r="AI313" s="1027">
        <f t="shared" si="825"/>
        <v>81.109352000000001</v>
      </c>
      <c r="AJ313" s="1027">
        <f t="shared" si="825"/>
        <v>79.600994</v>
      </c>
      <c r="AK313" s="1027">
        <f t="shared" si="825"/>
        <v>79.616395999999995</v>
      </c>
      <c r="AL313" s="1028">
        <f t="shared" si="825"/>
        <v>79.611377000000005</v>
      </c>
      <c r="AM313" s="1026">
        <f t="shared" si="825"/>
        <v>79.611377000000005</v>
      </c>
      <c r="AN313" s="1027">
        <f t="shared" si="825"/>
        <v>79.611377000000005</v>
      </c>
      <c r="AO313" s="1027">
        <f t="shared" si="825"/>
        <v>79.611377000000005</v>
      </c>
      <c r="AP313" s="1027">
        <f t="shared" si="825"/>
        <v>79.611377000000005</v>
      </c>
      <c r="AQ313" s="1027">
        <f t="shared" si="825"/>
        <v>79.611377000000005</v>
      </c>
      <c r="AR313" s="1027">
        <f t="shared" si="825"/>
        <v>79.611377000000005</v>
      </c>
      <c r="AS313" s="1027">
        <f t="shared" si="825"/>
        <v>79.611377000000005</v>
      </c>
      <c r="AT313" s="1027">
        <f t="shared" si="825"/>
        <v>79.611377000000005</v>
      </c>
      <c r="AU313" s="1027">
        <f t="shared" si="825"/>
        <v>79.611377000000005</v>
      </c>
      <c r="AV313" s="1027">
        <f t="shared" si="825"/>
        <v>79.611377000000005</v>
      </c>
      <c r="AW313" s="1027">
        <f t="shared" si="825"/>
        <v>79.611377000000005</v>
      </c>
      <c r="AX313" s="1027">
        <f t="shared" si="825"/>
        <v>79.611377000000005</v>
      </c>
      <c r="AY313" s="1028">
        <f t="shared" si="825"/>
        <v>79.611377000000005</v>
      </c>
      <c r="CO313" s="819"/>
    </row>
    <row r="314" spans="1:93" ht="17.100000000000001" customHeight="1">
      <c r="A314" s="946" t="s">
        <v>501</v>
      </c>
      <c r="B314" s="947">
        <f>B320</f>
        <v>0</v>
      </c>
      <c r="C314" s="947">
        <f t="shared" ref="C314:AY314" si="827">C320</f>
        <v>0</v>
      </c>
      <c r="D314" s="947">
        <f t="shared" si="827"/>
        <v>0</v>
      </c>
      <c r="E314" s="947">
        <f t="shared" si="827"/>
        <v>0</v>
      </c>
      <c r="F314" s="947">
        <f t="shared" si="827"/>
        <v>0</v>
      </c>
      <c r="G314" s="948">
        <f t="shared" si="827"/>
        <v>0</v>
      </c>
      <c r="H314" s="948">
        <f t="shared" si="827"/>
        <v>0</v>
      </c>
      <c r="I314" s="947">
        <f t="shared" si="827"/>
        <v>0</v>
      </c>
      <c r="J314" s="948">
        <f t="shared" si="827"/>
        <v>0</v>
      </c>
      <c r="K314" s="949">
        <f t="shared" si="827"/>
        <v>0</v>
      </c>
      <c r="L314" s="950">
        <f t="shared" si="827"/>
        <v>0</v>
      </c>
      <c r="M314" s="950">
        <f t="shared" si="827"/>
        <v>0</v>
      </c>
      <c r="N314" s="950">
        <f t="shared" si="827"/>
        <v>0</v>
      </c>
      <c r="O314" s="950">
        <f t="shared" si="827"/>
        <v>0</v>
      </c>
      <c r="P314" s="950">
        <f t="shared" si="827"/>
        <v>65.242999999999995</v>
      </c>
      <c r="Q314" s="950">
        <f t="shared" si="827"/>
        <v>5.8003660000000004</v>
      </c>
      <c r="R314" s="950">
        <f t="shared" si="827"/>
        <v>0</v>
      </c>
      <c r="S314" s="950">
        <f t="shared" si="827"/>
        <v>6.1700000000000004E-4</v>
      </c>
      <c r="T314" s="950">
        <f t="shared" si="827"/>
        <v>8.7844990000000003</v>
      </c>
      <c r="U314" s="948">
        <f t="shared" si="827"/>
        <v>4.3419660000000002</v>
      </c>
      <c r="V314" s="950">
        <f t="shared" si="827"/>
        <v>0</v>
      </c>
      <c r="W314" s="950">
        <f t="shared" ref="W314" si="828">W320</f>
        <v>0</v>
      </c>
      <c r="X314" s="952">
        <f t="shared" si="827"/>
        <v>4.3419660000000002</v>
      </c>
      <c r="Y314" s="948">
        <f t="shared" si="827"/>
        <v>4.3419660000000002</v>
      </c>
      <c r="Z314" s="948">
        <f t="shared" si="827"/>
        <v>4.3419660000000002</v>
      </c>
      <c r="AA314" s="948">
        <f t="shared" si="827"/>
        <v>4.3419660000000002</v>
      </c>
      <c r="AB314" s="951">
        <f t="shared" si="827"/>
        <v>4.3419660000000002</v>
      </c>
      <c r="AC314" s="952">
        <f t="shared" si="827"/>
        <v>4.3419660000000002</v>
      </c>
      <c r="AD314" s="948">
        <f t="shared" si="827"/>
        <v>4.3419660000000002</v>
      </c>
      <c r="AE314" s="948">
        <f t="shared" si="827"/>
        <v>4.3419660000000002</v>
      </c>
      <c r="AF314" s="948">
        <f t="shared" si="827"/>
        <v>4.3419660000000002</v>
      </c>
      <c r="AG314" s="951">
        <f t="shared" si="827"/>
        <v>4.3419660000000002</v>
      </c>
      <c r="AH314" s="952">
        <f t="shared" si="827"/>
        <v>4.3419660000000002</v>
      </c>
      <c r="AI314" s="948">
        <f t="shared" si="827"/>
        <v>4.3419660000000002</v>
      </c>
      <c r="AJ314" s="948">
        <f t="shared" si="827"/>
        <v>4.3419660000000002</v>
      </c>
      <c r="AK314" s="948">
        <f t="shared" si="827"/>
        <v>4.3419660000000002</v>
      </c>
      <c r="AL314" s="951">
        <f t="shared" si="827"/>
        <v>4.3419660000000002</v>
      </c>
      <c r="AM314" s="952">
        <f t="shared" si="827"/>
        <v>4.3419660000000002</v>
      </c>
      <c r="AN314" s="948">
        <f t="shared" si="827"/>
        <v>4.3419660000000002</v>
      </c>
      <c r="AO314" s="948">
        <f t="shared" si="827"/>
        <v>4.3419660000000002</v>
      </c>
      <c r="AP314" s="948">
        <f t="shared" si="827"/>
        <v>4.3419660000000002</v>
      </c>
      <c r="AQ314" s="948">
        <f t="shared" si="827"/>
        <v>4.3419660000000002</v>
      </c>
      <c r="AR314" s="948">
        <f t="shared" si="827"/>
        <v>4.3419660000000002</v>
      </c>
      <c r="AS314" s="948">
        <f t="shared" si="827"/>
        <v>4.3419660000000002</v>
      </c>
      <c r="AT314" s="948">
        <f t="shared" si="827"/>
        <v>4.3419660000000002</v>
      </c>
      <c r="AU314" s="948">
        <f t="shared" si="827"/>
        <v>4.3419660000000002</v>
      </c>
      <c r="AV314" s="948">
        <f t="shared" si="827"/>
        <v>4.3419660000000002</v>
      </c>
      <c r="AW314" s="948">
        <f t="shared" si="827"/>
        <v>4.3419660000000002</v>
      </c>
      <c r="AX314" s="948">
        <f t="shared" si="827"/>
        <v>4.3419660000000002</v>
      </c>
      <c r="AY314" s="951">
        <f t="shared" si="827"/>
        <v>4.3419660000000002</v>
      </c>
      <c r="CO314" s="819"/>
    </row>
    <row r="315" spans="1:93" ht="17.100000000000001" customHeight="1">
      <c r="A315" s="930" t="s">
        <v>491</v>
      </c>
      <c r="B315" s="923">
        <f t="shared" ref="B315:V315" si="829">B11</f>
        <v>49.103000000000002</v>
      </c>
      <c r="C315" s="923">
        <f t="shared" si="829"/>
        <v>67.596000000000004</v>
      </c>
      <c r="D315" s="923">
        <f t="shared" si="829"/>
        <v>67.712999999999994</v>
      </c>
      <c r="E315" s="923">
        <f t="shared" si="829"/>
        <v>78.238</v>
      </c>
      <c r="F315" s="923">
        <f t="shared" si="829"/>
        <v>72.346999999999994</v>
      </c>
      <c r="G315" s="924">
        <f t="shared" si="829"/>
        <v>76.649000000000001</v>
      </c>
      <c r="H315" s="924">
        <f t="shared" si="829"/>
        <v>63.558999999999997</v>
      </c>
      <c r="I315" s="923">
        <f t="shared" si="829"/>
        <v>55.302999999999997</v>
      </c>
      <c r="J315" s="924">
        <f t="shared" si="829"/>
        <v>27.070315000000001</v>
      </c>
      <c r="K315" s="925">
        <f t="shared" si="829"/>
        <v>26.815159999999999</v>
      </c>
      <c r="L315" s="926">
        <f t="shared" si="829"/>
        <v>27.64874</v>
      </c>
      <c r="M315" s="926">
        <f t="shared" si="829"/>
        <v>32.249360000000003</v>
      </c>
      <c r="N315" s="926">
        <f t="shared" si="829"/>
        <v>57.643999999999998</v>
      </c>
      <c r="O315" s="926">
        <f t="shared" si="829"/>
        <v>65.205849999999998</v>
      </c>
      <c r="P315" s="924">
        <f t="shared" si="829"/>
        <v>68.3</v>
      </c>
      <c r="Q315" s="926">
        <f t="shared" si="829"/>
        <v>71.988770000000002</v>
      </c>
      <c r="R315" s="926">
        <f t="shared" si="829"/>
        <v>55.637869999999999</v>
      </c>
      <c r="S315" s="926">
        <f t="shared" si="829"/>
        <v>29.770740000000004</v>
      </c>
      <c r="T315" s="926">
        <f t="shared" si="829"/>
        <v>27.10885</v>
      </c>
      <c r="U315" s="924">
        <f t="shared" si="829"/>
        <v>30.74362</v>
      </c>
      <c r="V315" s="926">
        <f t="shared" si="829"/>
        <v>27.98047</v>
      </c>
      <c r="W315" s="926">
        <f t="shared" ref="W315" si="830">W11</f>
        <v>31.241519999999998</v>
      </c>
      <c r="X315" s="928">
        <f t="shared" ref="X315:AG315" si="831">X11</f>
        <v>30</v>
      </c>
      <c r="Y315" s="924">
        <f t="shared" si="831"/>
        <v>30</v>
      </c>
      <c r="Z315" s="924">
        <f t="shared" si="831"/>
        <v>72</v>
      </c>
      <c r="AA315" s="924">
        <f t="shared" si="831"/>
        <v>72</v>
      </c>
      <c r="AB315" s="927">
        <f t="shared" si="831"/>
        <v>72</v>
      </c>
      <c r="AC315" s="928">
        <f t="shared" si="831"/>
        <v>72</v>
      </c>
      <c r="AD315" s="924">
        <f t="shared" si="831"/>
        <v>72</v>
      </c>
      <c r="AE315" s="924">
        <f t="shared" si="831"/>
        <v>72</v>
      </c>
      <c r="AF315" s="924">
        <f t="shared" si="831"/>
        <v>72</v>
      </c>
      <c r="AG315" s="927">
        <f t="shared" si="831"/>
        <v>72</v>
      </c>
      <c r="AH315" s="928">
        <f t="shared" ref="AH315:AY315" si="832">AH11</f>
        <v>72</v>
      </c>
      <c r="AI315" s="924">
        <f t="shared" si="832"/>
        <v>72</v>
      </c>
      <c r="AJ315" s="924">
        <f t="shared" si="832"/>
        <v>72</v>
      </c>
      <c r="AK315" s="924">
        <f t="shared" si="832"/>
        <v>72</v>
      </c>
      <c r="AL315" s="927">
        <f t="shared" si="832"/>
        <v>72</v>
      </c>
      <c r="AM315" s="928">
        <f t="shared" si="832"/>
        <v>72</v>
      </c>
      <c r="AN315" s="924">
        <f t="shared" si="832"/>
        <v>72</v>
      </c>
      <c r="AO315" s="924">
        <f t="shared" si="832"/>
        <v>72</v>
      </c>
      <c r="AP315" s="924">
        <f t="shared" si="832"/>
        <v>72</v>
      </c>
      <c r="AQ315" s="924">
        <f t="shared" si="832"/>
        <v>72</v>
      </c>
      <c r="AR315" s="924">
        <f t="shared" si="832"/>
        <v>72</v>
      </c>
      <c r="AS315" s="924">
        <f t="shared" si="832"/>
        <v>72</v>
      </c>
      <c r="AT315" s="924">
        <f t="shared" si="832"/>
        <v>72</v>
      </c>
      <c r="AU315" s="924">
        <f t="shared" si="832"/>
        <v>72</v>
      </c>
      <c r="AV315" s="924">
        <f t="shared" si="832"/>
        <v>72</v>
      </c>
      <c r="AW315" s="924">
        <f t="shared" si="832"/>
        <v>72</v>
      </c>
      <c r="AX315" s="924">
        <f t="shared" si="832"/>
        <v>72</v>
      </c>
      <c r="AY315" s="927">
        <f t="shared" si="832"/>
        <v>72</v>
      </c>
      <c r="CO315" s="819"/>
    </row>
    <row r="316" spans="1:93" ht="17.100000000000001" customHeight="1">
      <c r="A316" s="930" t="s">
        <v>492</v>
      </c>
      <c r="B316" s="923">
        <f t="shared" ref="B316:V316" si="833">B13</f>
        <v>410.32499999999999</v>
      </c>
      <c r="C316" s="923">
        <f t="shared" si="833"/>
        <v>409.202</v>
      </c>
      <c r="D316" s="923">
        <f t="shared" si="833"/>
        <v>434.63400000000001</v>
      </c>
      <c r="E316" s="923">
        <f t="shared" si="833"/>
        <v>440.10700000000003</v>
      </c>
      <c r="F316" s="923">
        <f t="shared" si="833"/>
        <v>396.96100000000001</v>
      </c>
      <c r="G316" s="924">
        <f t="shared" si="833"/>
        <v>361.33199999999999</v>
      </c>
      <c r="H316" s="924">
        <f t="shared" si="833"/>
        <v>418.714</v>
      </c>
      <c r="I316" s="923">
        <f t="shared" si="833"/>
        <v>449.25900000000001</v>
      </c>
      <c r="J316" s="924">
        <f t="shared" si="833"/>
        <v>456.38441999999998</v>
      </c>
      <c r="K316" s="925">
        <f t="shared" si="833"/>
        <v>432.82353000000001</v>
      </c>
      <c r="L316" s="926">
        <f t="shared" si="833"/>
        <v>430.95650000000001</v>
      </c>
      <c r="M316" s="926">
        <f t="shared" si="833"/>
        <v>413.21893000000006</v>
      </c>
      <c r="N316" s="926">
        <f t="shared" si="833"/>
        <v>343.52300000000002</v>
      </c>
      <c r="O316" s="926">
        <f t="shared" si="833"/>
        <v>298.05916000000002</v>
      </c>
      <c r="P316" s="926">
        <f t="shared" si="833"/>
        <v>307.28500000000003</v>
      </c>
      <c r="Q316" s="926">
        <f t="shared" si="833"/>
        <v>308.63887999999997</v>
      </c>
      <c r="R316" s="926">
        <f t="shared" si="833"/>
        <v>102.56265</v>
      </c>
      <c r="S316" s="926">
        <f t="shared" si="833"/>
        <v>2.1403499999999998</v>
      </c>
      <c r="T316" s="926">
        <f t="shared" si="833"/>
        <v>1.0785400000000001</v>
      </c>
      <c r="U316" s="924">
        <f t="shared" si="833"/>
        <v>0.87794000000000005</v>
      </c>
      <c r="V316" s="926">
        <f t="shared" si="833"/>
        <v>0.80308000000000002</v>
      </c>
      <c r="W316" s="926">
        <f t="shared" ref="W316" si="834">W13</f>
        <v>0.67049800000000004</v>
      </c>
      <c r="X316" s="928">
        <f t="shared" ref="X316:AG316" si="835">X13</f>
        <v>0.66</v>
      </c>
      <c r="Y316" s="924">
        <f t="shared" si="835"/>
        <v>0.66</v>
      </c>
      <c r="Z316" s="924">
        <f t="shared" si="835"/>
        <v>0.66</v>
      </c>
      <c r="AA316" s="924">
        <f t="shared" si="835"/>
        <v>0.66</v>
      </c>
      <c r="AB316" s="927">
        <f t="shared" si="835"/>
        <v>0.66</v>
      </c>
      <c r="AC316" s="928">
        <f t="shared" si="835"/>
        <v>0.66</v>
      </c>
      <c r="AD316" s="924">
        <f t="shared" si="835"/>
        <v>0.66</v>
      </c>
      <c r="AE316" s="924">
        <f t="shared" si="835"/>
        <v>0.66</v>
      </c>
      <c r="AF316" s="924">
        <f t="shared" si="835"/>
        <v>0.66</v>
      </c>
      <c r="AG316" s="927">
        <f t="shared" si="835"/>
        <v>0.66</v>
      </c>
      <c r="AH316" s="928">
        <f t="shared" ref="AH316:AY316" si="836">AH13</f>
        <v>0.66</v>
      </c>
      <c r="AI316" s="924">
        <f t="shared" si="836"/>
        <v>0.66</v>
      </c>
      <c r="AJ316" s="924">
        <f t="shared" si="836"/>
        <v>0.66</v>
      </c>
      <c r="AK316" s="924">
        <f t="shared" si="836"/>
        <v>0.66</v>
      </c>
      <c r="AL316" s="927">
        <f t="shared" si="836"/>
        <v>0.66</v>
      </c>
      <c r="AM316" s="928">
        <f t="shared" si="836"/>
        <v>0.66</v>
      </c>
      <c r="AN316" s="924">
        <f t="shared" si="836"/>
        <v>0.66</v>
      </c>
      <c r="AO316" s="924">
        <f t="shared" si="836"/>
        <v>0.66</v>
      </c>
      <c r="AP316" s="924">
        <f t="shared" si="836"/>
        <v>0.66</v>
      </c>
      <c r="AQ316" s="924">
        <f t="shared" si="836"/>
        <v>0.66</v>
      </c>
      <c r="AR316" s="924">
        <f t="shared" si="836"/>
        <v>0.66</v>
      </c>
      <c r="AS316" s="924">
        <f t="shared" si="836"/>
        <v>0.66</v>
      </c>
      <c r="AT316" s="924">
        <f t="shared" si="836"/>
        <v>0.66</v>
      </c>
      <c r="AU316" s="924">
        <f t="shared" si="836"/>
        <v>0.66</v>
      </c>
      <c r="AV316" s="924">
        <f t="shared" si="836"/>
        <v>0.66</v>
      </c>
      <c r="AW316" s="924">
        <f t="shared" si="836"/>
        <v>0.66</v>
      </c>
      <c r="AX316" s="924">
        <f t="shared" si="836"/>
        <v>0.66</v>
      </c>
      <c r="AY316" s="927">
        <f t="shared" si="836"/>
        <v>0.66</v>
      </c>
      <c r="CO316" s="819"/>
    </row>
    <row r="317" spans="1:93" ht="17.100000000000001" customHeight="1">
      <c r="A317" s="930" t="s">
        <v>493</v>
      </c>
      <c r="B317" s="923">
        <f t="shared" ref="B317:V317" si="837">B19</f>
        <v>217.94399999999999</v>
      </c>
      <c r="C317" s="923">
        <f t="shared" si="837"/>
        <v>224.46600000000001</v>
      </c>
      <c r="D317" s="923">
        <f t="shared" si="837"/>
        <v>323.39</v>
      </c>
      <c r="E317" s="923">
        <f t="shared" si="837"/>
        <v>329.14100000000002</v>
      </c>
      <c r="F317" s="923">
        <f t="shared" si="837"/>
        <v>315.214</v>
      </c>
      <c r="G317" s="924">
        <f t="shared" si="837"/>
        <v>313.83</v>
      </c>
      <c r="H317" s="924">
        <f t="shared" si="837"/>
        <v>303.82</v>
      </c>
      <c r="I317" s="923">
        <f t="shared" si="837"/>
        <v>289.101</v>
      </c>
      <c r="J317" s="924">
        <f t="shared" si="837"/>
        <v>140.05000000000001</v>
      </c>
      <c r="K317" s="925">
        <f t="shared" si="837"/>
        <v>6.1082099999999997</v>
      </c>
      <c r="L317" s="926">
        <f t="shared" si="837"/>
        <v>4.7233400000000003</v>
      </c>
      <c r="M317" s="926">
        <f t="shared" si="837"/>
        <v>4.6726000000000001</v>
      </c>
      <c r="N317" s="926">
        <f t="shared" si="837"/>
        <v>4.6124400000000003</v>
      </c>
      <c r="O317" s="926">
        <f t="shared" si="837"/>
        <v>3.7869999999999999</v>
      </c>
      <c r="P317" s="926">
        <f t="shared" si="837"/>
        <v>8.7140000000000004</v>
      </c>
      <c r="Q317" s="926">
        <f t="shared" si="837"/>
        <v>8.5617319999999992</v>
      </c>
      <c r="R317" s="926">
        <f t="shared" si="837"/>
        <v>203.80476300000001</v>
      </c>
      <c r="S317" s="926">
        <f t="shared" si="837"/>
        <v>189.84262899999999</v>
      </c>
      <c r="T317" s="926">
        <f t="shared" si="837"/>
        <v>90.257484999999988</v>
      </c>
      <c r="U317" s="924">
        <f t="shared" si="837"/>
        <v>80.380352999999999</v>
      </c>
      <c r="V317" s="926">
        <f t="shared" si="837"/>
        <v>15.158023999999999</v>
      </c>
      <c r="W317" s="926">
        <f t="shared" ref="W317" si="838">W19</f>
        <v>13.649575</v>
      </c>
      <c r="X317" s="928">
        <f t="shared" ref="X317:AG317" si="839">X19</f>
        <v>16.232773000000002</v>
      </c>
      <c r="Y317" s="924">
        <f t="shared" si="839"/>
        <v>16.232773000000002</v>
      </c>
      <c r="Z317" s="924">
        <f t="shared" si="839"/>
        <v>16.232773000000002</v>
      </c>
      <c r="AA317" s="924">
        <f t="shared" si="839"/>
        <v>10.00348</v>
      </c>
      <c r="AB317" s="927">
        <f t="shared" si="839"/>
        <v>10.00348</v>
      </c>
      <c r="AC317" s="928">
        <f t="shared" si="839"/>
        <v>10.00348</v>
      </c>
      <c r="AD317" s="924">
        <f t="shared" si="839"/>
        <v>7.4823570000000004</v>
      </c>
      <c r="AE317" s="924">
        <f t="shared" si="839"/>
        <v>7.4823570000000004</v>
      </c>
      <c r="AF317" s="924">
        <f t="shared" si="839"/>
        <v>7.4823570000000004</v>
      </c>
      <c r="AG317" s="927">
        <f t="shared" si="839"/>
        <v>7.8794409999999999</v>
      </c>
      <c r="AH317" s="928">
        <f t="shared" ref="AH317:AY317" si="840">AH19</f>
        <v>7.8794409999999999</v>
      </c>
      <c r="AI317" s="924">
        <f t="shared" si="840"/>
        <v>7.8794409999999999</v>
      </c>
      <c r="AJ317" s="924">
        <f t="shared" si="840"/>
        <v>6.3576620000000004</v>
      </c>
      <c r="AK317" s="924">
        <f t="shared" si="840"/>
        <v>6.3576620000000004</v>
      </c>
      <c r="AL317" s="927">
        <f t="shared" si="840"/>
        <v>6.3576620000000004</v>
      </c>
      <c r="AM317" s="928">
        <f t="shared" si="840"/>
        <v>6.3576620000000004</v>
      </c>
      <c r="AN317" s="924">
        <f t="shared" si="840"/>
        <v>6.3576620000000004</v>
      </c>
      <c r="AO317" s="924">
        <f t="shared" si="840"/>
        <v>6.3576620000000004</v>
      </c>
      <c r="AP317" s="924">
        <f t="shared" si="840"/>
        <v>6.3576620000000004</v>
      </c>
      <c r="AQ317" s="924">
        <f t="shared" si="840"/>
        <v>6.3576620000000004</v>
      </c>
      <c r="AR317" s="924">
        <f t="shared" si="840"/>
        <v>6.3576620000000004</v>
      </c>
      <c r="AS317" s="924">
        <f t="shared" si="840"/>
        <v>6.3576620000000004</v>
      </c>
      <c r="AT317" s="924">
        <f t="shared" si="840"/>
        <v>6.3576620000000004</v>
      </c>
      <c r="AU317" s="924">
        <f t="shared" si="840"/>
        <v>6.3576620000000004</v>
      </c>
      <c r="AV317" s="924">
        <f t="shared" si="840"/>
        <v>6.3576620000000004</v>
      </c>
      <c r="AW317" s="924">
        <f t="shared" si="840"/>
        <v>6.3576620000000004</v>
      </c>
      <c r="AX317" s="924">
        <f t="shared" si="840"/>
        <v>6.3576620000000004</v>
      </c>
      <c r="AY317" s="927">
        <f t="shared" si="840"/>
        <v>6.3576620000000004</v>
      </c>
      <c r="CO317" s="819"/>
    </row>
    <row r="318" spans="1:93" ht="17.100000000000001" customHeight="1">
      <c r="A318" s="909" t="s">
        <v>495</v>
      </c>
      <c r="B318" s="919">
        <f>ROUND('IPP-SPP ไฟสำรอง'!$F$94*DCs_Mar!B$20/100,6)</f>
        <v>0.14877499999999999</v>
      </c>
      <c r="C318" s="923">
        <f>ROUND('IPP-SPP ไฟสำรอง'!$F$94*DCs_Mar!C$20/100,6)</f>
        <v>0.327984</v>
      </c>
      <c r="D318" s="923">
        <f>ROUND('IPP-SPP ไฟสำรอง'!$F$94*DCs_Mar!D$20/100,6)</f>
        <v>0.17704300000000001</v>
      </c>
      <c r="E318" s="923">
        <f>ROUND('IPP-SPP ไฟสำรอง'!$F$94*DCs_Mar!E$20/100,6)</f>
        <v>0.13999500000000001</v>
      </c>
      <c r="F318" s="923">
        <f>ROUND('IPP-SPP ไฟสำรอง'!$F$94*DCs_Mar!F$20/100,6)</f>
        <v>0.18817999999999999</v>
      </c>
      <c r="G318" s="924">
        <f>ROUND('IPP-SPP ไฟสำรอง'!$F$94*DCs_Mar!G$20/100,6)</f>
        <v>0.27370800000000001</v>
      </c>
      <c r="H318" s="924">
        <f>ROUND('IPP-SPP ไฟสำรอง'!$F$94*DCs_Mar!H$20/100,6)</f>
        <v>0.44975799999999999</v>
      </c>
      <c r="I318" s="923">
        <f>ROUND('IPP-SPP ไฟสำรอง'!$F$94*DCs_Mar!I$20/100,6)</f>
        <v>0.75034299999999998</v>
      </c>
      <c r="J318" s="924">
        <f>ROUND('IPP-SPP ไฟสำรอง'!$F$94*DCs_Mar!J$20/100,6)</f>
        <v>0.49651800000000001</v>
      </c>
      <c r="K318" s="925">
        <f>ROUND('IPP-SPP ไฟสำรอง'!$F$94*DCs_Mar!K$20/100,6)</f>
        <v>0.62173</v>
      </c>
      <c r="L318" s="926">
        <f>ROUND('IPP-SPP ไฟสำรอง'!$F$94*DCs_Mar!L$20/100,6)</f>
        <v>0.28371499999999999</v>
      </c>
      <c r="M318" s="926">
        <f>ROUND('IPP-SPP ไฟสำรอง'!$F$94*DCs_Mar!M$20/100,6)</f>
        <v>0.34640500000000002</v>
      </c>
      <c r="N318" s="926">
        <f>ROUND('IPP-SPP ไฟสำรอง'!$F$94*DCs_Mar!N$20/100,6)</f>
        <v>0.346804</v>
      </c>
      <c r="O318" s="926">
        <f>ROUND('IPP-SPP ไฟสำรอง'!$F$94*DCs_Mar!O$20/100,6)</f>
        <v>0.41080499999999998</v>
      </c>
      <c r="P318" s="926">
        <f>ROUND('IPP-SPP ไฟสำรอง'!$F$94*DCs_Mar!P$20/100,6)</f>
        <v>0.4491</v>
      </c>
      <c r="Q318" s="926">
        <f>ROUND('IPP-SPP ไฟสำรอง'!$F$94*DCs_Mar!Q$20/100,6)</f>
        <v>0.53178099999999995</v>
      </c>
      <c r="R318" s="926">
        <f>ROUND('IPP-SPP ไฟสำรอง'!$F$94*DCs_Mar!R$20/100,6)</f>
        <v>0.55762400000000001</v>
      </c>
      <c r="S318" s="926">
        <f>ROUND('IPP-SPP ไฟสำรอง'!$F$94*DCs_Mar!S$20/100,6)</f>
        <v>0.53103100000000003</v>
      </c>
      <c r="T318" s="926">
        <f>ROUND('IPP-SPP ไฟสำรอง'!$F$94*DCs_Mar!T$20/100,6)</f>
        <v>0.49784899999999999</v>
      </c>
      <c r="U318" s="924">
        <f>ROUND('IPP-SPP ไฟสำรอง'!$F$94*DCs_Mar!U$20/100,6)</f>
        <v>0.62549500000000002</v>
      </c>
      <c r="V318" s="926">
        <f>ROUND('IPP-SPP ไฟสำรอง'!$F$94*DCs_Mar!V$20/100,6)</f>
        <v>0.82479199999999997</v>
      </c>
      <c r="W318" s="926">
        <f>ROUND('IPP-SPP ไฟสำรอง'!$F$94*DCs_Mar!W$20/100,6)</f>
        <v>1.114474</v>
      </c>
      <c r="X318" s="928">
        <f>ROUND('IPP-SPP ไฟสำรอง'!$F$94*DCs_Mar!X$20/100,6)</f>
        <v>0.60684800000000005</v>
      </c>
      <c r="Y318" s="924">
        <f>ROUND('IPP-SPP ไฟสำรอง'!$F$94*DCs_Mar!Y$20/100,6)</f>
        <v>0.64007499999999995</v>
      </c>
      <c r="Z318" s="924">
        <f>ROUND('IPP-SPP ไฟสำรอง'!$F$94*DCs_Mar!Z$20/100,6)</f>
        <v>0.60451999999999995</v>
      </c>
      <c r="AA318" s="924">
        <f>ROUND('IPP-SPP ไฟสำรอง'!$F$94*DCs_Mar!AA$20/100,6)</f>
        <v>0.61035099999999998</v>
      </c>
      <c r="AB318" s="927">
        <f>ROUND('IPP-SPP ไฟสำรอง'!$F$94*DCs_Mar!AB$20/100,6)</f>
        <v>0.57138599999999995</v>
      </c>
      <c r="AC318" s="928">
        <f>ROUND('IPP-SPP ไฟสำรอง'!$F$94*DCs_Mar!AC$20/100,6)</f>
        <v>0.55343200000000004</v>
      </c>
      <c r="AD318" s="924">
        <f>ROUND('IPP-SPP ไฟสำรอง'!$F$94*DCs_Mar!AD$20/100,6)</f>
        <v>0.55343200000000004</v>
      </c>
      <c r="AE318" s="924">
        <f>ROUND('IPP-SPP ไฟสำรอง'!$F$94*DCs_Mar!AE$20/100,6)</f>
        <v>0.56883399999999995</v>
      </c>
      <c r="AF318" s="924">
        <f>ROUND('IPP-SPP ไฟสำรอง'!$F$94*DCs_Mar!AF$20/100,6)</f>
        <v>0.56794900000000004</v>
      </c>
      <c r="AG318" s="927">
        <f>ROUND('IPP-SPP ไฟสำรอง'!$F$94*DCs_Mar!AG$20/100,6)</f>
        <v>0.56818500000000005</v>
      </c>
      <c r="AH318" s="928">
        <f>ROUND('IPP-SPP ไฟสำรอง'!$F$94*DCs_Mar!AH$20/100,6)</f>
        <v>0.54323500000000002</v>
      </c>
      <c r="AI318" s="924">
        <f>ROUND('IPP-SPP ไฟสำรอง'!$F$94*DCs_Mar!AI$20/100,6)</f>
        <v>0.56478300000000004</v>
      </c>
      <c r="AJ318" s="924">
        <f>ROUND('IPP-SPP ไฟสำรอง'!$F$94*DCs_Mar!AJ$20/100,6)</f>
        <v>0.57820400000000005</v>
      </c>
      <c r="AK318" s="924">
        <f>ROUND('IPP-SPP ไฟสำรอง'!$F$94*DCs_Mar!AK$20/100,6)</f>
        <v>0.59360599999999997</v>
      </c>
      <c r="AL318" s="927">
        <f>ROUND('IPP-SPP ไฟสำรอง'!$F$94*DCs_Mar!AL$20/100,6)</f>
        <v>0.58858699999999997</v>
      </c>
      <c r="AM318" s="928">
        <f>ROUND('IPP-SPP ไฟสำรอง'!$F$94*DCs_Mar!AM$20/100,6)</f>
        <v>0.58858699999999997</v>
      </c>
      <c r="AN318" s="924">
        <f>ROUND('IPP-SPP ไฟสำรอง'!$F$94*DCs_Mar!AN$20/100,6)</f>
        <v>0.58858699999999997</v>
      </c>
      <c r="AO318" s="924">
        <f>ROUND('IPP-SPP ไฟสำรอง'!$F$94*DCs_Mar!AO$20/100,6)</f>
        <v>0.58858699999999997</v>
      </c>
      <c r="AP318" s="924">
        <f>ROUND('IPP-SPP ไฟสำรอง'!$F$94*DCs_Mar!AP$20/100,6)</f>
        <v>0.58858699999999997</v>
      </c>
      <c r="AQ318" s="924">
        <f>ROUND('IPP-SPP ไฟสำรอง'!$F$94*DCs_Mar!AQ$20/100,6)</f>
        <v>0.58858699999999997</v>
      </c>
      <c r="AR318" s="924">
        <f>ROUND('IPP-SPP ไฟสำรอง'!$F$94*DCs_Mar!AR$20/100,6)</f>
        <v>0.58858699999999997</v>
      </c>
      <c r="AS318" s="924">
        <f>ROUND('IPP-SPP ไฟสำรอง'!$F$94*DCs_Mar!AS$20/100,6)</f>
        <v>0.58858699999999997</v>
      </c>
      <c r="AT318" s="924">
        <f>ROUND('IPP-SPP ไฟสำรอง'!$F$94*DCs_Mar!AT$20/100,6)</f>
        <v>0.58858699999999997</v>
      </c>
      <c r="AU318" s="924">
        <f>ROUND('IPP-SPP ไฟสำรอง'!$F$94*DCs_Mar!AU$20/100,6)</f>
        <v>0.58858699999999997</v>
      </c>
      <c r="AV318" s="924">
        <f>ROUND('IPP-SPP ไฟสำรอง'!$F$94*DCs_Mar!AV$20/100,6)</f>
        <v>0.58858699999999997</v>
      </c>
      <c r="AW318" s="924">
        <f>ROUND('IPP-SPP ไฟสำรอง'!$F$94*DCs_Mar!AW$20/100,6)</f>
        <v>0.58858699999999997</v>
      </c>
      <c r="AX318" s="924">
        <f>ROUND('IPP-SPP ไฟสำรอง'!$F$94*DCs_Mar!AX$20/100,6)</f>
        <v>0.58858699999999997</v>
      </c>
      <c r="AY318" s="927">
        <f>ROUND('IPP-SPP ไฟสำรอง'!$F$94*DCs_Mar!AY$20/100,6)</f>
        <v>0.58858699999999997</v>
      </c>
      <c r="CO318" s="819"/>
    </row>
    <row r="319" spans="1:93" ht="17.100000000000001" customHeight="1">
      <c r="A319" s="909" t="s">
        <v>496</v>
      </c>
      <c r="B319" s="919">
        <f>ROUND('IPP-SPP ไฟสำรอง'!$F$94*DCs_Mar!B$21/100,6)</f>
        <v>0</v>
      </c>
      <c r="C319" s="923">
        <f>ROUND('IPP-SPP ไฟสำรอง'!$F$94*DCs_Mar!C$21/100,6)</f>
        <v>0</v>
      </c>
      <c r="D319" s="923">
        <f>ROUND('IPP-SPP ไฟสำรอง'!$F$94*DCs_Mar!D$21/100,6)</f>
        <v>0</v>
      </c>
      <c r="E319" s="923">
        <f>ROUND('IPP-SPP ไฟสำรอง'!$F$94*DCs_Mar!E$21/100,6)</f>
        <v>0</v>
      </c>
      <c r="F319" s="923">
        <f>ROUND('IPP-SPP ไฟสำรอง'!$F$94*DCs_Mar!F$21/100,6)</f>
        <v>0</v>
      </c>
      <c r="G319" s="924">
        <f>ROUND('IPP-SPP ไฟสำรอง'!$F$94*DCs_Mar!G$21/100,6)</f>
        <v>0.13639799999999999</v>
      </c>
      <c r="H319" s="924">
        <f>ROUND('IPP-SPP ไฟสำรอง'!$F$94*DCs_Mar!H$21/100,6)</f>
        <v>0.11089599999999999</v>
      </c>
      <c r="I319" s="923">
        <f>ROUND('IPP-SPP ไฟสำรอง'!$F$94*DCs_Mar!I$21/100,6)</f>
        <v>9.7167000000000003E-2</v>
      </c>
      <c r="J319" s="924">
        <f>ROUND('IPP-SPP ไฟสำรอง'!$F$94*DCs_Mar!J$21/100,6)</f>
        <v>1.9726E-2</v>
      </c>
      <c r="K319" s="925">
        <f>ROUND('IPP-SPP ไฟสำรอง'!$F$94*DCs_Mar!K$21/100,6)</f>
        <v>1.5162999999999999E-2</v>
      </c>
      <c r="L319" s="926">
        <f>ROUND('IPP-SPP ไฟสำรอง'!$F$94*DCs_Mar!L$21/100,6)</f>
        <v>0.194295</v>
      </c>
      <c r="M319" s="926">
        <f>ROUND('IPP-SPP ไฟสำรอง'!$F$94*DCs_Mar!M$21/100,6)</f>
        <v>0.100879</v>
      </c>
      <c r="N319" s="926">
        <f>ROUND('IPP-SPP ไฟสำรอง'!$F$94*DCs_Mar!N$21/100,6)</f>
        <v>1.9185000000000001E-2</v>
      </c>
      <c r="O319" s="926">
        <f>ROUND('IPP-SPP ไฟสำรอง'!$F$94*DCs_Mar!O$21/100,6)</f>
        <v>0.22176499999999999</v>
      </c>
      <c r="P319" s="926">
        <f>ROUND('IPP-SPP ไฟสำรอง'!$F$94*DCs_Mar!P$21/100,6)</f>
        <v>0.240318</v>
      </c>
      <c r="Q319" s="926">
        <f>ROUND('IPP-SPP ไฟสำรอง'!$F$94*DCs_Mar!Q$21/100,6)</f>
        <v>7.5423000000000004E-2</v>
      </c>
      <c r="R319" s="926">
        <f>ROUND('IPP-SPP ไฟสำรอง'!$F$94*DCs_Mar!R$21/100,6)</f>
        <v>9.8652000000000004E-2</v>
      </c>
      <c r="S319" s="926">
        <f>ROUND('IPP-SPP ไฟสำรอง'!$F$94*DCs_Mar!S$21/100,6)</f>
        <v>5.1279999999999997E-3</v>
      </c>
      <c r="T319" s="926">
        <f>ROUND('IPP-SPP ไฟสำรอง'!$F$94*DCs_Mar!T$21/100,6)</f>
        <v>0</v>
      </c>
      <c r="U319" s="924">
        <f>ROUND('IPP-SPP ไฟสำรอง'!$F$94*DCs_Mar!U$21/100,6)</f>
        <v>2.2584E-2</v>
      </c>
      <c r="V319" s="926">
        <f>ROUND('IPP-SPP ไฟสำรอง'!$F$94*DCs_Mar!V$21/100,6)</f>
        <v>0</v>
      </c>
      <c r="W319" s="926">
        <f>ROUND('IPP-SPP ไฟสำรอง'!$F$94*DCs_Mar!W$21/100,6)</f>
        <v>3.1741999999999999E-2</v>
      </c>
      <c r="X319" s="928">
        <f>ROUND('IPP-SPP ไฟสำรอง'!$F$94*DCs_Mar!X$21/100,6)</f>
        <v>5.1279999999999997E-3</v>
      </c>
      <c r="Y319" s="924">
        <f>ROUND('IPP-SPP ไฟสำรอง'!$F$94*DCs_Mar!Y$21/100,6)</f>
        <v>5.1279999999999997E-3</v>
      </c>
      <c r="Z319" s="924">
        <f>ROUND('IPP-SPP ไฟสำรอง'!$F$94*DCs_Mar!Z$21/100,6)</f>
        <v>5.1279999999999997E-3</v>
      </c>
      <c r="AA319" s="924">
        <f>ROUND('IPP-SPP ไฟสำรอง'!$F$94*DCs_Mar!AA$21/100,6)</f>
        <v>5.1279999999999997E-3</v>
      </c>
      <c r="AB319" s="927">
        <f>ROUND('IPP-SPP ไฟสำรอง'!$F$94*DCs_Mar!AB$21/100,6)</f>
        <v>5.1279999999999997E-3</v>
      </c>
      <c r="AC319" s="928">
        <f>ROUND('IPP-SPP ไฟสำรอง'!$F$94*DCs_Mar!AC$21/100,6)</f>
        <v>5.1279999999999997E-3</v>
      </c>
      <c r="AD319" s="924">
        <f>ROUND('IPP-SPP ไฟสำรอง'!$F$94*DCs_Mar!AD$21/100,6)</f>
        <v>5.1279999999999997E-3</v>
      </c>
      <c r="AE319" s="924">
        <f>ROUND('IPP-SPP ไฟสำรอง'!$F$94*DCs_Mar!AE$21/100,6)</f>
        <v>5.1279999999999997E-3</v>
      </c>
      <c r="AF319" s="924">
        <f>ROUND('IPP-SPP ไฟสำรอง'!$F$94*DCs_Mar!AF$21/100,6)</f>
        <v>5.1279999999999997E-3</v>
      </c>
      <c r="AG319" s="927">
        <f>ROUND('IPP-SPP ไฟสำรอง'!$F$94*DCs_Mar!AG$21/100,6)</f>
        <v>5.1279999999999997E-3</v>
      </c>
      <c r="AH319" s="928">
        <f>ROUND('IPP-SPP ไฟสำรอง'!$F$94*DCs_Mar!AH$21/100,6)</f>
        <v>5.1279999999999997E-3</v>
      </c>
      <c r="AI319" s="924">
        <f>ROUND('IPP-SPP ไฟสำรอง'!$F$94*DCs_Mar!AI$21/100,6)</f>
        <v>5.1279999999999997E-3</v>
      </c>
      <c r="AJ319" s="924">
        <f>ROUND('IPP-SPP ไฟสำรอง'!$F$94*DCs_Mar!AJ$21/100,6)</f>
        <v>5.1279999999999997E-3</v>
      </c>
      <c r="AK319" s="924">
        <f>ROUND('IPP-SPP ไฟสำรอง'!$F$94*DCs_Mar!AK$21/100,6)</f>
        <v>5.1279999999999997E-3</v>
      </c>
      <c r="AL319" s="927">
        <f>ROUND('IPP-SPP ไฟสำรอง'!$F$94*DCs_Mar!AL$21/100,6)</f>
        <v>5.1279999999999997E-3</v>
      </c>
      <c r="AM319" s="928">
        <f>ROUND('IPP-SPP ไฟสำรอง'!$F$94*DCs_Mar!AM$21/100,6)</f>
        <v>5.1279999999999997E-3</v>
      </c>
      <c r="AN319" s="924">
        <f>ROUND('IPP-SPP ไฟสำรอง'!$F$94*DCs_Mar!AN$21/100,6)</f>
        <v>5.1279999999999997E-3</v>
      </c>
      <c r="AO319" s="924">
        <f>ROUND('IPP-SPP ไฟสำรอง'!$F$94*DCs_Mar!AO$21/100,6)</f>
        <v>5.1279999999999997E-3</v>
      </c>
      <c r="AP319" s="924">
        <f>ROUND('IPP-SPP ไฟสำรอง'!$F$94*DCs_Mar!AP$21/100,6)</f>
        <v>5.1279999999999997E-3</v>
      </c>
      <c r="AQ319" s="924">
        <f>ROUND('IPP-SPP ไฟสำรอง'!$F$94*DCs_Mar!AQ$21/100,6)</f>
        <v>5.1279999999999997E-3</v>
      </c>
      <c r="AR319" s="924">
        <f>ROUND('IPP-SPP ไฟสำรอง'!$F$94*DCs_Mar!AR$21/100,6)</f>
        <v>5.1279999999999997E-3</v>
      </c>
      <c r="AS319" s="924">
        <f>ROUND('IPP-SPP ไฟสำรอง'!$F$94*DCs_Mar!AS$21/100,6)</f>
        <v>5.1279999999999997E-3</v>
      </c>
      <c r="AT319" s="924">
        <f>ROUND('IPP-SPP ไฟสำรอง'!$F$94*DCs_Mar!AT$21/100,6)</f>
        <v>5.1279999999999997E-3</v>
      </c>
      <c r="AU319" s="924">
        <f>ROUND('IPP-SPP ไฟสำรอง'!$F$94*DCs_Mar!AU$21/100,6)</f>
        <v>5.1279999999999997E-3</v>
      </c>
      <c r="AV319" s="924">
        <f>ROUND('IPP-SPP ไฟสำรอง'!$F$94*DCs_Mar!AV$21/100,6)</f>
        <v>5.1279999999999997E-3</v>
      </c>
      <c r="AW319" s="924">
        <f>ROUND('IPP-SPP ไฟสำรอง'!$F$94*DCs_Mar!AW$21/100,6)</f>
        <v>5.1279999999999997E-3</v>
      </c>
      <c r="AX319" s="924">
        <f>ROUND('IPP-SPP ไฟสำรอง'!$F$94*DCs_Mar!AX$21/100,6)</f>
        <v>5.1279999999999997E-3</v>
      </c>
      <c r="AY319" s="927">
        <f>ROUND('IPP-SPP ไฟสำรอง'!$F$94*DCs_Mar!AY$21/100,6)</f>
        <v>5.1279999999999997E-3</v>
      </c>
      <c r="CO319" s="819"/>
    </row>
    <row r="320" spans="1:93" ht="17.100000000000001" customHeight="1">
      <c r="A320" s="930" t="s">
        <v>494</v>
      </c>
      <c r="B320" s="923">
        <f t="shared" ref="B320:V320" si="841">B39</f>
        <v>0</v>
      </c>
      <c r="C320" s="923">
        <f t="shared" si="841"/>
        <v>0</v>
      </c>
      <c r="D320" s="923">
        <f t="shared" si="841"/>
        <v>0</v>
      </c>
      <c r="E320" s="923">
        <f t="shared" si="841"/>
        <v>0</v>
      </c>
      <c r="F320" s="923">
        <f t="shared" si="841"/>
        <v>0</v>
      </c>
      <c r="G320" s="924">
        <f t="shared" si="841"/>
        <v>0</v>
      </c>
      <c r="H320" s="924">
        <f t="shared" si="841"/>
        <v>0</v>
      </c>
      <c r="I320" s="923">
        <f t="shared" si="841"/>
        <v>0</v>
      </c>
      <c r="J320" s="924">
        <f t="shared" si="841"/>
        <v>0</v>
      </c>
      <c r="K320" s="925">
        <f t="shared" si="841"/>
        <v>0</v>
      </c>
      <c r="L320" s="926">
        <f t="shared" si="841"/>
        <v>0</v>
      </c>
      <c r="M320" s="926">
        <f t="shared" si="841"/>
        <v>0</v>
      </c>
      <c r="N320" s="926">
        <f t="shared" si="841"/>
        <v>0</v>
      </c>
      <c r="O320" s="926">
        <f t="shared" si="841"/>
        <v>0</v>
      </c>
      <c r="P320" s="926">
        <f t="shared" si="841"/>
        <v>65.242999999999995</v>
      </c>
      <c r="Q320" s="926">
        <f t="shared" si="841"/>
        <v>5.8003660000000004</v>
      </c>
      <c r="R320" s="926">
        <f t="shared" si="841"/>
        <v>0</v>
      </c>
      <c r="S320" s="926">
        <f t="shared" si="841"/>
        <v>6.1700000000000004E-4</v>
      </c>
      <c r="T320" s="926">
        <f t="shared" si="841"/>
        <v>8.7844990000000003</v>
      </c>
      <c r="U320" s="924">
        <f t="shared" si="841"/>
        <v>4.3419660000000002</v>
      </c>
      <c r="V320" s="926">
        <f t="shared" si="841"/>
        <v>0</v>
      </c>
      <c r="W320" s="926">
        <f t="shared" ref="W320" si="842">W39</f>
        <v>0</v>
      </c>
      <c r="X320" s="928">
        <f t="shared" ref="X320:AG320" si="843">X39</f>
        <v>4.3419660000000002</v>
      </c>
      <c r="Y320" s="924">
        <f t="shared" si="843"/>
        <v>4.3419660000000002</v>
      </c>
      <c r="Z320" s="924">
        <f t="shared" si="843"/>
        <v>4.3419660000000002</v>
      </c>
      <c r="AA320" s="924">
        <f t="shared" si="843"/>
        <v>4.3419660000000002</v>
      </c>
      <c r="AB320" s="927">
        <f t="shared" si="843"/>
        <v>4.3419660000000002</v>
      </c>
      <c r="AC320" s="928">
        <f t="shared" si="843"/>
        <v>4.3419660000000002</v>
      </c>
      <c r="AD320" s="924">
        <f t="shared" si="843"/>
        <v>4.3419660000000002</v>
      </c>
      <c r="AE320" s="924">
        <f t="shared" si="843"/>
        <v>4.3419660000000002</v>
      </c>
      <c r="AF320" s="924">
        <f t="shared" si="843"/>
        <v>4.3419660000000002</v>
      </c>
      <c r="AG320" s="927">
        <f t="shared" si="843"/>
        <v>4.3419660000000002</v>
      </c>
      <c r="AH320" s="928">
        <f t="shared" ref="AH320:AY320" si="844">AH39</f>
        <v>4.3419660000000002</v>
      </c>
      <c r="AI320" s="924">
        <f t="shared" si="844"/>
        <v>4.3419660000000002</v>
      </c>
      <c r="AJ320" s="924">
        <f t="shared" si="844"/>
        <v>4.3419660000000002</v>
      </c>
      <c r="AK320" s="924">
        <f t="shared" si="844"/>
        <v>4.3419660000000002</v>
      </c>
      <c r="AL320" s="927">
        <f t="shared" si="844"/>
        <v>4.3419660000000002</v>
      </c>
      <c r="AM320" s="928">
        <f t="shared" si="844"/>
        <v>4.3419660000000002</v>
      </c>
      <c r="AN320" s="924">
        <f t="shared" si="844"/>
        <v>4.3419660000000002</v>
      </c>
      <c r="AO320" s="924">
        <f t="shared" si="844"/>
        <v>4.3419660000000002</v>
      </c>
      <c r="AP320" s="924">
        <f t="shared" si="844"/>
        <v>4.3419660000000002</v>
      </c>
      <c r="AQ320" s="924">
        <f t="shared" si="844"/>
        <v>4.3419660000000002</v>
      </c>
      <c r="AR320" s="924">
        <f t="shared" si="844"/>
        <v>4.3419660000000002</v>
      </c>
      <c r="AS320" s="924">
        <f t="shared" si="844"/>
        <v>4.3419660000000002</v>
      </c>
      <c r="AT320" s="924">
        <f t="shared" si="844"/>
        <v>4.3419660000000002</v>
      </c>
      <c r="AU320" s="924">
        <f t="shared" si="844"/>
        <v>4.3419660000000002</v>
      </c>
      <c r="AV320" s="924">
        <f t="shared" si="844"/>
        <v>4.3419660000000002</v>
      </c>
      <c r="AW320" s="924">
        <f t="shared" si="844"/>
        <v>4.3419660000000002</v>
      </c>
      <c r="AX320" s="924">
        <f t="shared" si="844"/>
        <v>4.3419660000000002</v>
      </c>
      <c r="AY320" s="927">
        <f t="shared" si="844"/>
        <v>4.3419660000000002</v>
      </c>
      <c r="CO320" s="819"/>
    </row>
    <row r="321" spans="1:93" ht="17.100000000000001" customHeight="1">
      <c r="A321" s="931"/>
      <c r="B321" s="932"/>
      <c r="C321" s="932"/>
      <c r="D321" s="932"/>
      <c r="E321" s="932"/>
      <c r="F321" s="932"/>
      <c r="G321" s="933"/>
      <c r="H321" s="933"/>
      <c r="I321" s="932"/>
      <c r="J321" s="933"/>
      <c r="K321" s="934"/>
      <c r="L321" s="935"/>
      <c r="M321" s="935"/>
      <c r="N321" s="935"/>
      <c r="O321" s="935"/>
      <c r="P321" s="935"/>
      <c r="Q321" s="935"/>
      <c r="R321" s="935"/>
      <c r="S321" s="935"/>
      <c r="T321" s="935"/>
      <c r="U321" s="933"/>
      <c r="V321" s="935"/>
      <c r="W321" s="935"/>
      <c r="X321" s="937"/>
      <c r="Y321" s="938"/>
      <c r="Z321" s="938"/>
      <c r="AA321" s="938"/>
      <c r="AB321" s="936"/>
      <c r="AC321" s="937"/>
      <c r="AD321" s="938"/>
      <c r="AE321" s="938"/>
      <c r="AF321" s="938"/>
      <c r="AG321" s="936"/>
      <c r="AH321" s="937"/>
      <c r="AI321" s="938"/>
      <c r="AJ321" s="938"/>
      <c r="AK321" s="938"/>
      <c r="AL321" s="936"/>
      <c r="AM321" s="937"/>
      <c r="AN321" s="938"/>
      <c r="AO321" s="938"/>
      <c r="AP321" s="938"/>
      <c r="AQ321" s="938"/>
      <c r="AR321" s="938"/>
      <c r="AS321" s="938"/>
      <c r="AT321" s="938"/>
      <c r="AU321" s="938"/>
      <c r="AV321" s="938"/>
      <c r="AW321" s="938"/>
      <c r="AX321" s="938"/>
      <c r="AY321" s="936"/>
      <c r="CO321" s="819"/>
    </row>
    <row r="322" spans="1:93" s="33" customFormat="1" ht="17.100000000000001" customHeight="1">
      <c r="A322" s="186" t="s">
        <v>8</v>
      </c>
      <c r="B322" s="1036">
        <f t="shared" ref="B322:D322" si="845">B263+B283+B306+B313</f>
        <v>1608.2369999999999</v>
      </c>
      <c r="C322" s="1037">
        <f t="shared" si="845"/>
        <v>1828.9050010000001</v>
      </c>
      <c r="D322" s="1037">
        <f t="shared" si="845"/>
        <v>1789.5780000000002</v>
      </c>
      <c r="E322" s="1037">
        <f t="shared" ref="E322:AY322" si="846">E263+E283+E306+E313</f>
        <v>1912.441</v>
      </c>
      <c r="F322" s="1037">
        <f t="shared" si="846"/>
        <v>1956.5072399999999</v>
      </c>
      <c r="G322" s="1038">
        <f t="shared" si="846"/>
        <v>2010.9567499999998</v>
      </c>
      <c r="H322" s="1038">
        <f t="shared" si="846"/>
        <v>2107.9287800000002</v>
      </c>
      <c r="I322" s="1037">
        <f t="shared" si="846"/>
        <v>2138.6118900000001</v>
      </c>
      <c r="J322" s="1038">
        <f t="shared" si="846"/>
        <v>1773.1104799999998</v>
      </c>
      <c r="K322" s="1039">
        <f t="shared" si="846"/>
        <v>1771.781547</v>
      </c>
      <c r="L322" s="1040">
        <f t="shared" si="846"/>
        <v>1713.364086</v>
      </c>
      <c r="M322" s="1040">
        <f t="shared" si="846"/>
        <v>1817.6906740000004</v>
      </c>
      <c r="N322" s="1040">
        <f t="shared" si="846"/>
        <v>1738.5881160000004</v>
      </c>
      <c r="O322" s="1040">
        <f t="shared" si="846"/>
        <v>1766.3981140000001</v>
      </c>
      <c r="P322" s="1040">
        <f t="shared" si="846"/>
        <v>1815.0443270000001</v>
      </c>
      <c r="Q322" s="1040">
        <f t="shared" si="846"/>
        <v>1763.066446</v>
      </c>
      <c r="R322" s="1040">
        <f t="shared" si="846"/>
        <v>1662.3999699999999</v>
      </c>
      <c r="S322" s="1040">
        <f t="shared" si="846"/>
        <v>1528.9660469999999</v>
      </c>
      <c r="T322" s="1040">
        <f t="shared" si="846"/>
        <v>1436.8411270000001</v>
      </c>
      <c r="U322" s="1038">
        <f t="shared" si="846"/>
        <v>1459.0489190000003</v>
      </c>
      <c r="V322" s="1040">
        <f t="shared" si="846"/>
        <v>1264.9641030000003</v>
      </c>
      <c r="W322" s="1038">
        <f t="shared" si="846"/>
        <v>1251.1445610000001</v>
      </c>
      <c r="X322" s="1036">
        <f t="shared" si="846"/>
        <v>1212.6784619999999</v>
      </c>
      <c r="Y322" s="1038">
        <f t="shared" si="846"/>
        <v>1271.6070560000003</v>
      </c>
      <c r="Z322" s="1038">
        <f t="shared" si="846"/>
        <v>1318.223839</v>
      </c>
      <c r="AA322" s="1038">
        <f t="shared" si="846"/>
        <v>1327.3483469999999</v>
      </c>
      <c r="AB322" s="1041">
        <f t="shared" si="846"/>
        <v>1347.5122950000002</v>
      </c>
      <c r="AC322" s="1036">
        <f t="shared" si="846"/>
        <v>1374.674626</v>
      </c>
      <c r="AD322" s="1038">
        <f t="shared" si="846"/>
        <v>1405.5716649999999</v>
      </c>
      <c r="AE322" s="1038">
        <f t="shared" si="846"/>
        <v>1444.6194950000004</v>
      </c>
      <c r="AF322" s="1038">
        <f t="shared" si="846"/>
        <v>1480.8666239999998</v>
      </c>
      <c r="AG322" s="1041">
        <f t="shared" si="846"/>
        <v>1501.0155079999997</v>
      </c>
      <c r="AH322" s="1036">
        <f t="shared" si="846"/>
        <v>1508.7035960000001</v>
      </c>
      <c r="AI322" s="1038">
        <f t="shared" si="846"/>
        <v>1528.8471439999998</v>
      </c>
      <c r="AJ322" s="1038">
        <f t="shared" si="846"/>
        <v>1540.5013079999999</v>
      </c>
      <c r="AK322" s="1038">
        <f t="shared" si="846"/>
        <v>1555.1657609999997</v>
      </c>
      <c r="AL322" s="1041">
        <f t="shared" si="846"/>
        <v>1566.2765529999999</v>
      </c>
      <c r="AM322" s="1036">
        <f t="shared" si="846"/>
        <v>1578.9053013578748</v>
      </c>
      <c r="AN322" s="1038">
        <f t="shared" si="846"/>
        <v>1591.7100532733477</v>
      </c>
      <c r="AO322" s="1038">
        <f t="shared" si="846"/>
        <v>1604.6932616618942</v>
      </c>
      <c r="AP322" s="1038">
        <f t="shared" si="846"/>
        <v>1617.8574136246307</v>
      </c>
      <c r="AQ322" s="1038">
        <f t="shared" si="846"/>
        <v>1631.2050309247502</v>
      </c>
      <c r="AR322" s="1038">
        <f t="shared" si="846"/>
        <v>1644.7386704705987</v>
      </c>
      <c r="AS322" s="1038">
        <f t="shared" si="846"/>
        <v>1658.4609248054835</v>
      </c>
      <c r="AT322" s="1038">
        <f t="shared" si="846"/>
        <v>1672.3744226043098</v>
      </c>
      <c r="AU322" s="1038">
        <f t="shared" si="846"/>
        <v>1686.4818291771358</v>
      </c>
      <c r="AV322" s="1038">
        <f t="shared" si="846"/>
        <v>1700.7858469797475</v>
      </c>
      <c r="AW322" s="1038">
        <f t="shared" si="846"/>
        <v>1715.2892161313498</v>
      </c>
      <c r="AX322" s="1038">
        <f t="shared" si="846"/>
        <v>1729.9947149394707</v>
      </c>
      <c r="AY322" s="1041">
        <f t="shared" si="846"/>
        <v>1744.9051604321828</v>
      </c>
    </row>
    <row r="323" spans="1:93" s="33" customFormat="1" ht="17.100000000000001" customHeight="1">
      <c r="A323" s="43" t="s">
        <v>4</v>
      </c>
      <c r="B323" s="44"/>
      <c r="C323" s="66">
        <f t="shared" ref="C323" si="847">IF(C322*B322=0,0,(C322-B322)/B322)</f>
        <v>0.13721112062463445</v>
      </c>
      <c r="D323" s="66">
        <f t="shared" ref="D323" si="848">IF(D322*C322=0,0,(D322-C322)/C322)</f>
        <v>-2.1503031036875533E-2</v>
      </c>
      <c r="E323" s="67">
        <f t="shared" ref="E323" si="849">IF(E322*D322=0,0,(E322-D322)/D322)</f>
        <v>6.8654733127027606E-2</v>
      </c>
      <c r="F323" s="66">
        <f t="shared" ref="F323" si="850">IF(F322*E322=0,0,(F322-E322)/E322)</f>
        <v>2.3041882076362031E-2</v>
      </c>
      <c r="G323" s="66">
        <f t="shared" ref="G323" si="851">IF(G322*F322=0,0,(G322-F322)/F322)</f>
        <v>2.7829955794081252E-2</v>
      </c>
      <c r="H323" s="66">
        <f t="shared" ref="H323" si="852">IF(H322*G322=0,0,(H322-G322)/G322)</f>
        <v>4.8221837689945528E-2</v>
      </c>
      <c r="I323" s="189">
        <f t="shared" ref="I323" si="853">IF(I322*H322=0,0,(I322-H322)/H322)</f>
        <v>1.4556046812928821E-2</v>
      </c>
      <c r="J323" s="123">
        <f t="shared" ref="J323" si="854">IF(J322*I322=0,0,(J322-I322)/I322)</f>
        <v>-0.17090590944016509</v>
      </c>
      <c r="K323" s="125">
        <f>IF(K322*J322=0,0,(K322-J322)/J322)</f>
        <v>-7.4949249637269028E-4</v>
      </c>
      <c r="L323" s="126">
        <f t="shared" ref="L323" si="855">IF(L322*K322=0,0,(L322-K322)/K322)</f>
        <v>-3.2971029131053479E-2</v>
      </c>
      <c r="M323" s="126">
        <f t="shared" ref="M323" si="856">IF(M322*L322=0,0,(M322-L322)/L322)</f>
        <v>6.0889911754576344E-2</v>
      </c>
      <c r="N323" s="126">
        <f t="shared" ref="N323" si="857">IF(N322*M322=0,0,(N322-M322)/M322)</f>
        <v>-4.3518162430754723E-2</v>
      </c>
      <c r="O323" s="126">
        <f t="shared" ref="O323" si="858">IF(O322*N322=0,0,(O322-N322)/N322)</f>
        <v>1.5995736853408767E-2</v>
      </c>
      <c r="P323" s="126">
        <f t="shared" ref="P323" si="859">IF(P322*O322=0,0,(P322-O322)/O322)</f>
        <v>2.7539778611878649E-2</v>
      </c>
      <c r="Q323" s="126">
        <f t="shared" ref="Q323" si="860">IF(Q322*P322=0,0,(Q322-P322)/P322)</f>
        <v>-2.8637251568346973E-2</v>
      </c>
      <c r="R323" s="126">
        <f t="shared" ref="R323" si="861">IF(R322*Q322=0,0,(R322-Q322)/Q322)</f>
        <v>-5.7097380662192068E-2</v>
      </c>
      <c r="S323" s="126">
        <f>IF(S322*R322=0,0,(S322-R322)/R322)</f>
        <v>-8.0265835784393127E-2</v>
      </c>
      <c r="T323" s="126">
        <f t="shared" ref="T323" si="862">IF(T322*S322=0,0,(T322-S322)/S322)</f>
        <v>-6.0253084220384751E-2</v>
      </c>
      <c r="U323" s="123">
        <f t="shared" ref="U323" si="863">IF(U322*T322=0,0,(U322-T322)/T322)</f>
        <v>1.5455982977302508E-2</v>
      </c>
      <c r="V323" s="126">
        <f t="shared" ref="V323" si="864">IF(V322*U322=0,0,(V322-U322)/U322)</f>
        <v>-0.13302145902895529</v>
      </c>
      <c r="W323" s="123">
        <f t="shared" ref="W323" si="865">IF(W322*V322=0,0,(W322-V322)/V322)</f>
        <v>-1.0924849145699576E-2</v>
      </c>
      <c r="X323" s="149">
        <f t="shared" ref="X323" si="866">IF(X322*W322=0,0,(X322-W322)/W322)</f>
        <v>-3.0744727826859178E-2</v>
      </c>
      <c r="Y323" s="123">
        <f t="shared" ref="Y323" si="867">IF(Y322*X322=0,0,(Y322-X322)/X322)</f>
        <v>4.8593749989434908E-2</v>
      </c>
      <c r="Z323" s="123">
        <f t="shared" ref="Z323" si="868">IF(Z322*Y322=0,0,(Z322-Y322)/Y322)</f>
        <v>3.665973917024231E-2</v>
      </c>
      <c r="AA323" s="123">
        <f t="shared" ref="AA323" si="869">IF(AA322*Z322=0,0,(AA322-Z322)/Z322)</f>
        <v>6.9218198989040415E-3</v>
      </c>
      <c r="AB323" s="124">
        <f t="shared" ref="AB323" si="870">IF(AB322*AA322=0,0,(AB322-AA322)/AA322)</f>
        <v>1.5191150119389381E-2</v>
      </c>
      <c r="AC323" s="149">
        <f t="shared" ref="AC323" si="871">IF(AC322*AB322=0,0,(AC322-AB322)/AB322)</f>
        <v>2.0157390103813309E-2</v>
      </c>
      <c r="AD323" s="123">
        <f t="shared" ref="AD323" si="872">IF(AD322*AC322=0,0,(AD322-AC322)/AC322)</f>
        <v>2.2475892415286313E-2</v>
      </c>
      <c r="AE323" s="123">
        <f t="shared" ref="AE323" si="873">IF(AE322*AD322=0,0,(AE322-AD322)/AD322)</f>
        <v>2.7780746419643024E-2</v>
      </c>
      <c r="AF323" s="123">
        <f t="shared" ref="AF323" si="874">IF(AF322*AE322=0,0,(AF322-AE322)/AE322)</f>
        <v>2.509112546622486E-2</v>
      </c>
      <c r="AG323" s="124">
        <f t="shared" ref="AG323" si="875">IF(AG322*AF322=0,0,(AG322-AF322)/AF322)</f>
        <v>1.3606143641468116E-2</v>
      </c>
      <c r="AH323" s="149">
        <f t="shared" ref="AH323" si="876">IF(AH322*AG322=0,0,(AH322-AG322)/AG322)</f>
        <v>5.1219244298442894E-3</v>
      </c>
      <c r="AI323" s="123">
        <f t="shared" ref="AI323" si="877">IF(AI322*AH322=0,0,(AI322-AH322)/AH322)</f>
        <v>1.3351560938414959E-2</v>
      </c>
      <c r="AJ323" s="123">
        <f t="shared" ref="AJ323" si="878">IF(AJ322*AI322=0,0,(AJ322-AI322)/AI322)</f>
        <v>7.6228444718866141E-3</v>
      </c>
      <c r="AK323" s="123">
        <f t="shared" ref="AK323" si="879">IF(AK322*AJ322=0,0,(AK322-AJ322)/AJ322)</f>
        <v>9.5192733195653134E-3</v>
      </c>
      <c r="AL323" s="124">
        <f t="shared" ref="AL323" si="880">IF(AL322*AK322=0,0,(AL322-AK322)/AK322)</f>
        <v>7.1444422701640075E-3</v>
      </c>
      <c r="AM323" s="149">
        <f t="shared" ref="AM323" si="881">IF(AM322*AL322=0,0,(AM322-AL322)/AL322)</f>
        <v>8.0629109423148489E-3</v>
      </c>
      <c r="AN323" s="123">
        <f t="shared" ref="AN323" si="882">IF(AN322*AM322=0,0,(AN322-AM322)/AM322)</f>
        <v>8.1098922807217866E-3</v>
      </c>
      <c r="AO323" s="123">
        <f t="shared" ref="AO323" si="883">IF(AO322*AN322=0,0,(AO322-AN322)/AN322)</f>
        <v>8.1567672214210973E-3</v>
      </c>
      <c r="AP323" s="123">
        <f t="shared" ref="AP323" si="884">IF(AP322*AO322=0,0,(AP322-AO322)/AO322)</f>
        <v>8.2035316513406845E-3</v>
      </c>
      <c r="AQ323" s="123">
        <f t="shared" ref="AQ323" si="885">IF(AQ322*AP322=0,0,(AQ322-AP322)/AP322)</f>
        <v>8.2501814978958171E-3</v>
      </c>
      <c r="AR323" s="123">
        <f t="shared" ref="AR323" si="886">IF(AR322*AQ322=0,0,(AR322-AQ322)/AQ322)</f>
        <v>8.2967127303280111E-3</v>
      </c>
      <c r="AS323" s="123">
        <f t="shared" ref="AS323" si="887">IF(AS322*AR322=0,0,(AS322-AR322)/AR322)</f>
        <v>8.3431213610114588E-3</v>
      </c>
      <c r="AT323" s="123">
        <f t="shared" ref="AT323" si="888">IF(AT322*AS322=0,0,(AT322-AS322)/AS322)</f>
        <v>8.389403446727655E-3</v>
      </c>
      <c r="AU323" s="123">
        <f t="shared" ref="AU323" si="889">IF(AU322*AT322=0,0,(AU322-AT322)/AT322)</f>
        <v>8.4355550899045655E-3</v>
      </c>
      <c r="AV323" s="123">
        <f t="shared" ref="AV323" si="890">IF(AV322*AU322=0,0,(AV322-AU322)/AU322)</f>
        <v>8.4815724398233858E-3</v>
      </c>
      <c r="AW323" s="123">
        <f t="shared" ref="AW323" si="891">IF(AW322*AV322=0,0,(AW322-AV322)/AV322)</f>
        <v>8.5274516937904818E-3</v>
      </c>
      <c r="AX323" s="123">
        <f t="shared" ref="AX323" si="892">IF(AX322*AW322=0,0,(AX322-AW322)/AW322)</f>
        <v>8.5731890982720313E-3</v>
      </c>
      <c r="AY323" s="124">
        <f t="shared" ref="AY323" si="893">IF(AY322*AX322=0,0,(AY322-AX322)/AX322)</f>
        <v>8.6187809499948861E-3</v>
      </c>
    </row>
    <row r="324" spans="1:93" s="33" customFormat="1" ht="17.100000000000001" customHeight="1">
      <c r="A324" s="186" t="s">
        <v>505</v>
      </c>
      <c r="B324" s="1036">
        <f t="shared" ref="B324:AG324" si="894">B264+B284+B307+B314</f>
        <v>194.75</v>
      </c>
      <c r="C324" s="1037">
        <f t="shared" si="894"/>
        <v>188.22400000000002</v>
      </c>
      <c r="D324" s="1037">
        <f t="shared" si="894"/>
        <v>206.167</v>
      </c>
      <c r="E324" s="1037">
        <f t="shared" si="894"/>
        <v>251.184</v>
      </c>
      <c r="F324" s="1037">
        <f t="shared" si="894"/>
        <v>495.36</v>
      </c>
      <c r="G324" s="1038">
        <f t="shared" si="894"/>
        <v>586.12800000000004</v>
      </c>
      <c r="H324" s="1038">
        <f t="shared" si="894"/>
        <v>744.68100000000004</v>
      </c>
      <c r="I324" s="1037">
        <f t="shared" si="894"/>
        <v>961.096</v>
      </c>
      <c r="J324" s="1038">
        <f t="shared" si="894"/>
        <v>1307.3796130000001</v>
      </c>
      <c r="K324" s="1039">
        <f t="shared" si="894"/>
        <v>1315.140279</v>
      </c>
      <c r="L324" s="1040">
        <f t="shared" si="894"/>
        <v>1335.3165610000001</v>
      </c>
      <c r="M324" s="1040">
        <f t="shared" si="894"/>
        <v>1535.1371899999999</v>
      </c>
      <c r="N324" s="1040">
        <f t="shared" si="894"/>
        <v>1374.7470000000001</v>
      </c>
      <c r="O324" s="1040">
        <f t="shared" si="894"/>
        <v>1593.7809420000001</v>
      </c>
      <c r="P324" s="1040">
        <f t="shared" si="894"/>
        <v>1768.885</v>
      </c>
      <c r="Q324" s="1040">
        <f t="shared" si="894"/>
        <v>899.74628700000017</v>
      </c>
      <c r="R324" s="1040">
        <f t="shared" si="894"/>
        <v>584.76203599999997</v>
      </c>
      <c r="S324" s="1040">
        <f t="shared" si="894"/>
        <v>588.18506000000002</v>
      </c>
      <c r="T324" s="1040">
        <f t="shared" si="894"/>
        <v>2394.6498080000001</v>
      </c>
      <c r="U324" s="1038">
        <f t="shared" si="894"/>
        <v>2128.0598709999999</v>
      </c>
      <c r="V324" s="1040">
        <f t="shared" si="894"/>
        <v>1503.588606</v>
      </c>
      <c r="W324" s="1038">
        <f t="shared" si="894"/>
        <v>1494.0739349999999</v>
      </c>
      <c r="X324" s="1036">
        <f t="shared" si="894"/>
        <v>1181.5547590000001</v>
      </c>
      <c r="Y324" s="1038">
        <f t="shared" si="894"/>
        <v>1181.5547590000001</v>
      </c>
      <c r="Z324" s="1038">
        <f t="shared" si="894"/>
        <v>1181.5547590000001</v>
      </c>
      <c r="AA324" s="1038">
        <f t="shared" si="894"/>
        <v>1181.5547590000001</v>
      </c>
      <c r="AB324" s="1041">
        <f t="shared" si="894"/>
        <v>1181.5547590000001</v>
      </c>
      <c r="AC324" s="1036">
        <f t="shared" si="894"/>
        <v>1181.5547590000001</v>
      </c>
      <c r="AD324" s="1038">
        <f t="shared" si="894"/>
        <v>1181.5547590000001</v>
      </c>
      <c r="AE324" s="1038">
        <f t="shared" si="894"/>
        <v>1181.5547590000001</v>
      </c>
      <c r="AF324" s="1038">
        <f t="shared" si="894"/>
        <v>1181.5547590000001</v>
      </c>
      <c r="AG324" s="1041">
        <f t="shared" si="894"/>
        <v>1181.5547590000001</v>
      </c>
      <c r="AH324" s="1036">
        <f t="shared" ref="AH324:AY324" si="895">AH264+AH284+AH307+AH314</f>
        <v>1181.5547590000001</v>
      </c>
      <c r="AI324" s="1038">
        <f t="shared" si="895"/>
        <v>1181.5547590000001</v>
      </c>
      <c r="AJ324" s="1038">
        <f t="shared" si="895"/>
        <v>1181.5547590000001</v>
      </c>
      <c r="AK324" s="1038">
        <f t="shared" si="895"/>
        <v>1181.5547590000001</v>
      </c>
      <c r="AL324" s="1041">
        <f t="shared" si="895"/>
        <v>1181.5547590000001</v>
      </c>
      <c r="AM324" s="1036">
        <f t="shared" si="895"/>
        <v>1181.5547590000001</v>
      </c>
      <c r="AN324" s="1038">
        <f t="shared" si="895"/>
        <v>1181.5547590000001</v>
      </c>
      <c r="AO324" s="1038">
        <f t="shared" si="895"/>
        <v>1181.5547590000001</v>
      </c>
      <c r="AP324" s="1038">
        <f t="shared" si="895"/>
        <v>1181.5547590000001</v>
      </c>
      <c r="AQ324" s="1038">
        <f t="shared" si="895"/>
        <v>1181.5547590000001</v>
      </c>
      <c r="AR324" s="1038">
        <f t="shared" si="895"/>
        <v>1181.5547590000001</v>
      </c>
      <c r="AS324" s="1038">
        <f t="shared" si="895"/>
        <v>1181.5547590000001</v>
      </c>
      <c r="AT324" s="1038">
        <f t="shared" si="895"/>
        <v>1181.5547590000001</v>
      </c>
      <c r="AU324" s="1038">
        <f t="shared" si="895"/>
        <v>1181.5547590000001</v>
      </c>
      <c r="AV324" s="1038">
        <f t="shared" si="895"/>
        <v>1181.5547590000001</v>
      </c>
      <c r="AW324" s="1038">
        <f t="shared" si="895"/>
        <v>1181.5547590000001</v>
      </c>
      <c r="AX324" s="1038">
        <f t="shared" si="895"/>
        <v>1181.5547590000001</v>
      </c>
      <c r="AY324" s="1041">
        <f t="shared" si="895"/>
        <v>1181.5547590000001</v>
      </c>
    </row>
    <row r="325" spans="1:93" s="33" customFormat="1" ht="17.100000000000001" customHeight="1">
      <c r="A325" s="43" t="s">
        <v>4</v>
      </c>
      <c r="B325" s="44"/>
      <c r="C325" s="66">
        <f t="shared" ref="C325" si="896">IF(C324*B324=0,0,(C324-B324)/B324)</f>
        <v>-3.3509627727856137E-2</v>
      </c>
      <c r="D325" s="66">
        <f t="shared" ref="D325" si="897">IF(D324*C324=0,0,(D324-C324)/C324)</f>
        <v>9.5327907174430376E-2</v>
      </c>
      <c r="E325" s="67">
        <f t="shared" ref="E325" si="898">IF(E324*D324=0,0,(E324-D324)/D324)</f>
        <v>0.21835211260774032</v>
      </c>
      <c r="F325" s="66">
        <f t="shared" ref="F325" si="899">IF(F324*E324=0,0,(F324-E324)/E324)</f>
        <v>0.97210013376648197</v>
      </c>
      <c r="G325" s="66">
        <f t="shared" ref="G325" si="900">IF(G324*F324=0,0,(G324-F324)/F324)</f>
        <v>0.18323643410852719</v>
      </c>
      <c r="H325" s="66">
        <f t="shared" ref="H325" si="901">IF(H324*G324=0,0,(H324-G324)/G324)</f>
        <v>0.27050917205798047</v>
      </c>
      <c r="I325" s="189">
        <f t="shared" ref="I325" si="902">IF(I324*H324=0,0,(I324-H324)/H324)</f>
        <v>0.29061437044855443</v>
      </c>
      <c r="J325" s="123">
        <f t="shared" ref="J325" si="903">IF(J324*I324=0,0,(J324-I324)/I324)</f>
        <v>0.36030075351473739</v>
      </c>
      <c r="K325" s="125">
        <f>IF(K324*J324=0,0,(K324-J324)/J324)</f>
        <v>5.9360463654406859E-3</v>
      </c>
      <c r="L325" s="126">
        <f t="shared" ref="L325" si="904">IF(L324*K324=0,0,(L324-K324)/K324)</f>
        <v>1.5341543652926266E-2</v>
      </c>
      <c r="M325" s="126">
        <f t="shared" ref="M325" si="905">IF(M324*L324=0,0,(M324-L324)/L324)</f>
        <v>0.14964288981060561</v>
      </c>
      <c r="N325" s="126">
        <f t="shared" ref="N325" si="906">IF(N324*M324=0,0,(N324-M324)/M324)</f>
        <v>-0.10447938532451283</v>
      </c>
      <c r="O325" s="126">
        <f t="shared" ref="O325" si="907">IF(O324*N324=0,0,(O324-N324)/N324)</f>
        <v>0.159326728481677</v>
      </c>
      <c r="P325" s="126">
        <f t="shared" ref="P325" si="908">IF(P324*O324=0,0,(P324-O324)/O324)</f>
        <v>0.10986707983862934</v>
      </c>
      <c r="Q325" s="126">
        <f t="shared" ref="Q325" si="909">IF(Q324*P324=0,0,(Q324-P324)/P324)</f>
        <v>-0.49134834259999932</v>
      </c>
      <c r="R325" s="126">
        <f t="shared" ref="R325" si="910">IF(R324*Q324=0,0,(R324-Q324)/Q324)</f>
        <v>-0.35008119016555622</v>
      </c>
      <c r="S325" s="126">
        <f>IF(S324*R324=0,0,(S324-R324)/R324)</f>
        <v>5.8537042237127293E-3</v>
      </c>
      <c r="T325" s="126">
        <f t="shared" ref="T325" si="911">IF(T324*S324=0,0,(T324-S324)/S324)</f>
        <v>3.0712523504082201</v>
      </c>
      <c r="U325" s="123">
        <f t="shared" ref="U325" si="912">IF(U324*T324=0,0,(U324-T324)/T324)</f>
        <v>-0.11132731646580708</v>
      </c>
      <c r="V325" s="126">
        <f t="shared" ref="V325" si="913">IF(V324*U324=0,0,(V324-U324)/U324)</f>
        <v>-0.29344628575067</v>
      </c>
      <c r="W325" s="123">
        <f t="shared" ref="W325" si="914">IF(W324*V324=0,0,(W324-V324)/V324)</f>
        <v>-6.3279749274717072E-3</v>
      </c>
      <c r="X325" s="149">
        <f t="shared" ref="X325" si="915">IF(X324*W324=0,0,(X324-W324)/W324)</f>
        <v>-0.20917249720978487</v>
      </c>
      <c r="Y325" s="123">
        <f t="shared" ref="Y325" si="916">IF(Y324*X324=0,0,(Y324-X324)/X324)</f>
        <v>0</v>
      </c>
      <c r="Z325" s="123">
        <f t="shared" ref="Z325" si="917">IF(Z324*Y324=0,0,(Z324-Y324)/Y324)</f>
        <v>0</v>
      </c>
      <c r="AA325" s="123">
        <f t="shared" ref="AA325" si="918">IF(AA324*Z324=0,0,(AA324-Z324)/Z324)</f>
        <v>0</v>
      </c>
      <c r="AB325" s="124">
        <f t="shared" ref="AB325" si="919">IF(AB324*AA324=0,0,(AB324-AA324)/AA324)</f>
        <v>0</v>
      </c>
      <c r="AC325" s="149">
        <f t="shared" ref="AC325" si="920">IF(AC324*AB324=0,0,(AC324-AB324)/AB324)</f>
        <v>0</v>
      </c>
      <c r="AD325" s="123">
        <f t="shared" ref="AD325" si="921">IF(AD324*AC324=0,0,(AD324-AC324)/AC324)</f>
        <v>0</v>
      </c>
      <c r="AE325" s="123">
        <f t="shared" ref="AE325" si="922">IF(AE324*AD324=0,0,(AE324-AD324)/AD324)</f>
        <v>0</v>
      </c>
      <c r="AF325" s="123">
        <f t="shared" ref="AF325" si="923">IF(AF324*AE324=0,0,(AF324-AE324)/AE324)</f>
        <v>0</v>
      </c>
      <c r="AG325" s="124">
        <f t="shared" ref="AG325" si="924">IF(AG324*AF324=0,0,(AG324-AF324)/AF324)</f>
        <v>0</v>
      </c>
      <c r="AH325" s="149">
        <f t="shared" ref="AH325" si="925">IF(AH324*AG324=0,0,(AH324-AG324)/AG324)</f>
        <v>0</v>
      </c>
      <c r="AI325" s="123">
        <f t="shared" ref="AI325" si="926">IF(AI324*AH324=0,0,(AI324-AH324)/AH324)</f>
        <v>0</v>
      </c>
      <c r="AJ325" s="123">
        <f t="shared" ref="AJ325" si="927">IF(AJ324*AI324=0,0,(AJ324-AI324)/AI324)</f>
        <v>0</v>
      </c>
      <c r="AK325" s="123">
        <f t="shared" ref="AK325" si="928">IF(AK324*AJ324=0,0,(AK324-AJ324)/AJ324)</f>
        <v>0</v>
      </c>
      <c r="AL325" s="124">
        <f t="shared" ref="AL325" si="929">IF(AL324*AK324=0,0,(AL324-AK324)/AK324)</f>
        <v>0</v>
      </c>
      <c r="AM325" s="149">
        <f t="shared" ref="AM325" si="930">IF(AM324*AL324=0,0,(AM324-AL324)/AL324)</f>
        <v>0</v>
      </c>
      <c r="AN325" s="123">
        <f t="shared" ref="AN325" si="931">IF(AN324*AM324=0,0,(AN324-AM324)/AM324)</f>
        <v>0</v>
      </c>
      <c r="AO325" s="123">
        <f t="shared" ref="AO325" si="932">IF(AO324*AN324=0,0,(AO324-AN324)/AN324)</f>
        <v>0</v>
      </c>
      <c r="AP325" s="123">
        <f t="shared" ref="AP325" si="933">IF(AP324*AO324=0,0,(AP324-AO324)/AO324)</f>
        <v>0</v>
      </c>
      <c r="AQ325" s="123">
        <f t="shared" ref="AQ325" si="934">IF(AQ324*AP324=0,0,(AQ324-AP324)/AP324)</f>
        <v>0</v>
      </c>
      <c r="AR325" s="123">
        <f t="shared" ref="AR325" si="935">IF(AR324*AQ324=0,0,(AR324-AQ324)/AQ324)</f>
        <v>0</v>
      </c>
      <c r="AS325" s="123">
        <f t="shared" ref="AS325" si="936">IF(AS324*AR324=0,0,(AS324-AR324)/AR324)</f>
        <v>0</v>
      </c>
      <c r="AT325" s="123">
        <f t="shared" ref="AT325" si="937">IF(AT324*AS324=0,0,(AT324-AS324)/AS324)</f>
        <v>0</v>
      </c>
      <c r="AU325" s="123">
        <f t="shared" ref="AU325" si="938">IF(AU324*AT324=0,0,(AU324-AT324)/AT324)</f>
        <v>0</v>
      </c>
      <c r="AV325" s="123">
        <f t="shared" ref="AV325" si="939">IF(AV324*AU324=0,0,(AV324-AU324)/AU324)</f>
        <v>0</v>
      </c>
      <c r="AW325" s="123">
        <f t="shared" ref="AW325" si="940">IF(AW324*AV324=0,0,(AW324-AV324)/AV324)</f>
        <v>0</v>
      </c>
      <c r="AX325" s="123">
        <f t="shared" ref="AX325" si="941">IF(AX324*AW324=0,0,(AX324-AW324)/AW324)</f>
        <v>0</v>
      </c>
      <c r="AY325" s="124">
        <f t="shared" ref="AY325" si="942">IF(AY324*AX324=0,0,(AY324-AX324)/AX324)</f>
        <v>0</v>
      </c>
    </row>
    <row r="326" spans="1:93" s="33" customFormat="1" ht="17.100000000000001" customHeight="1">
      <c r="A326" s="186" t="s">
        <v>11</v>
      </c>
      <c r="B326" s="1036">
        <f>B322+B324</f>
        <v>1802.9869999999999</v>
      </c>
      <c r="C326" s="1037">
        <f t="shared" ref="C326:AY326" si="943">C322+C324</f>
        <v>2017.129001</v>
      </c>
      <c r="D326" s="1037">
        <f t="shared" si="943"/>
        <v>1995.7450000000001</v>
      </c>
      <c r="E326" s="1037">
        <f t="shared" si="943"/>
        <v>2163.625</v>
      </c>
      <c r="F326" s="1037">
        <f t="shared" si="943"/>
        <v>2451.86724</v>
      </c>
      <c r="G326" s="1038">
        <f t="shared" si="943"/>
        <v>2597.08475</v>
      </c>
      <c r="H326" s="1038">
        <f t="shared" si="943"/>
        <v>2852.6097800000002</v>
      </c>
      <c r="I326" s="1037">
        <f t="shared" si="943"/>
        <v>3099.7078900000001</v>
      </c>
      <c r="J326" s="1038">
        <f t="shared" si="943"/>
        <v>3080.4900929999999</v>
      </c>
      <c r="K326" s="1039">
        <f t="shared" si="943"/>
        <v>3086.9218259999998</v>
      </c>
      <c r="L326" s="1040">
        <f t="shared" si="943"/>
        <v>3048.6806470000001</v>
      </c>
      <c r="M326" s="1040">
        <f t="shared" si="943"/>
        <v>3352.8278640000003</v>
      </c>
      <c r="N326" s="1040">
        <f t="shared" si="943"/>
        <v>3113.3351160000002</v>
      </c>
      <c r="O326" s="1040">
        <f t="shared" si="943"/>
        <v>3360.1790559999999</v>
      </c>
      <c r="P326" s="1040">
        <f t="shared" si="943"/>
        <v>3583.9293269999998</v>
      </c>
      <c r="Q326" s="1040">
        <f t="shared" si="943"/>
        <v>2662.8127330000002</v>
      </c>
      <c r="R326" s="1040">
        <f t="shared" si="943"/>
        <v>2247.162006</v>
      </c>
      <c r="S326" s="1040">
        <f t="shared" si="943"/>
        <v>2117.1511069999997</v>
      </c>
      <c r="T326" s="1040">
        <f t="shared" si="943"/>
        <v>3831.4909350000003</v>
      </c>
      <c r="U326" s="1038">
        <f t="shared" si="943"/>
        <v>3587.1087900000002</v>
      </c>
      <c r="V326" s="1040">
        <f t="shared" si="943"/>
        <v>2768.5527090000005</v>
      </c>
      <c r="W326" s="1038">
        <f t="shared" si="943"/>
        <v>2745.218496</v>
      </c>
      <c r="X326" s="1036">
        <f t="shared" si="943"/>
        <v>2394.233221</v>
      </c>
      <c r="Y326" s="1038">
        <f t="shared" si="943"/>
        <v>2453.1618150000004</v>
      </c>
      <c r="Z326" s="1038">
        <f t="shared" si="943"/>
        <v>2499.7785979999999</v>
      </c>
      <c r="AA326" s="1038">
        <f t="shared" si="943"/>
        <v>2508.9031059999998</v>
      </c>
      <c r="AB326" s="1041">
        <f t="shared" si="943"/>
        <v>2529.0670540000001</v>
      </c>
      <c r="AC326" s="1036">
        <f t="shared" si="943"/>
        <v>2556.2293850000001</v>
      </c>
      <c r="AD326" s="1038">
        <f t="shared" si="943"/>
        <v>2587.126424</v>
      </c>
      <c r="AE326" s="1038">
        <f t="shared" si="943"/>
        <v>2626.1742540000005</v>
      </c>
      <c r="AF326" s="1038">
        <f t="shared" si="943"/>
        <v>2662.4213829999999</v>
      </c>
      <c r="AG326" s="1041">
        <f t="shared" si="943"/>
        <v>2682.5702670000001</v>
      </c>
      <c r="AH326" s="1036">
        <f t="shared" si="943"/>
        <v>2690.2583549999999</v>
      </c>
      <c r="AI326" s="1038">
        <f t="shared" si="943"/>
        <v>2710.4019029999999</v>
      </c>
      <c r="AJ326" s="1038">
        <f t="shared" si="943"/>
        <v>2722.056067</v>
      </c>
      <c r="AK326" s="1038">
        <f t="shared" si="943"/>
        <v>2736.7205199999999</v>
      </c>
      <c r="AL326" s="1041">
        <f t="shared" si="943"/>
        <v>2747.8313120000003</v>
      </c>
      <c r="AM326" s="1036">
        <f t="shared" si="943"/>
        <v>2760.4600603578747</v>
      </c>
      <c r="AN326" s="1038">
        <f t="shared" si="943"/>
        <v>2773.2648122733481</v>
      </c>
      <c r="AO326" s="1038">
        <f t="shared" si="943"/>
        <v>2786.2480206618943</v>
      </c>
      <c r="AP326" s="1038">
        <f t="shared" si="943"/>
        <v>2799.4121726246308</v>
      </c>
      <c r="AQ326" s="1038">
        <f t="shared" si="943"/>
        <v>2812.7597899247503</v>
      </c>
      <c r="AR326" s="1038">
        <f t="shared" si="943"/>
        <v>2826.2934294705988</v>
      </c>
      <c r="AS326" s="1038">
        <f t="shared" si="943"/>
        <v>2840.0156838054836</v>
      </c>
      <c r="AT326" s="1038">
        <f t="shared" si="943"/>
        <v>2853.9291816043096</v>
      </c>
      <c r="AU326" s="1038">
        <f t="shared" si="943"/>
        <v>2868.0365881771359</v>
      </c>
      <c r="AV326" s="1038">
        <f t="shared" si="943"/>
        <v>2882.3406059797476</v>
      </c>
      <c r="AW326" s="1038">
        <f t="shared" si="943"/>
        <v>2896.8439751313499</v>
      </c>
      <c r="AX326" s="1038">
        <f t="shared" si="943"/>
        <v>2911.5494739394708</v>
      </c>
      <c r="AY326" s="1041">
        <f t="shared" si="943"/>
        <v>2926.4599194321827</v>
      </c>
    </row>
    <row r="327" spans="1:93" s="33" customFormat="1" ht="17.100000000000001" customHeight="1">
      <c r="A327" s="43" t="s">
        <v>4</v>
      </c>
      <c r="B327" s="44"/>
      <c r="C327" s="66">
        <f t="shared" ref="C327" si="944">IF(C326*B326=0,0,(C326-B326)/B326)</f>
        <v>0.11877068497998054</v>
      </c>
      <c r="D327" s="66">
        <f t="shared" ref="D327" si="945">IF(D326*C326=0,0,(D326-C326)/C326)</f>
        <v>-1.0601206461955925E-2</v>
      </c>
      <c r="E327" s="67">
        <f t="shared" ref="E327" si="946">IF(E326*D326=0,0,(E326-D326)/D326)</f>
        <v>8.4118963093982382E-2</v>
      </c>
      <c r="F327" s="66">
        <f t="shared" ref="F327" si="947">IF(F326*E326=0,0,(F326-E326)/E326)</f>
        <v>0.13322190305621354</v>
      </c>
      <c r="G327" s="66">
        <f t="shared" ref="G327" si="948">IF(G326*F326=0,0,(G326-F326)/F326)</f>
        <v>5.9227313628938551E-2</v>
      </c>
      <c r="H327" s="66">
        <f t="shared" ref="H327" si="949">IF(H326*G326=0,0,(H326-G326)/G326)</f>
        <v>9.8389176556521782E-2</v>
      </c>
      <c r="I327" s="189">
        <f t="shared" ref="I327" si="950">IF(I326*H326=0,0,(I326-H326)/H326)</f>
        <v>8.6621770608947393E-2</v>
      </c>
      <c r="J327" s="123">
        <f t="shared" ref="J327" si="951">IF(J326*I326=0,0,(J326-I326)/I326)</f>
        <v>-6.1998735629247457E-3</v>
      </c>
      <c r="K327" s="125">
        <f>IF(K326*J326=0,0,(K326-J326)/J326)</f>
        <v>2.0878927721972372E-3</v>
      </c>
      <c r="L327" s="126">
        <f t="shared" ref="L327" si="952">IF(L326*K326=0,0,(L326-K326)/K326)</f>
        <v>-1.2388126799295128E-2</v>
      </c>
      <c r="M327" s="126">
        <f t="shared" ref="M327" si="953">IF(M326*L326=0,0,(M326-L326)/L326)</f>
        <v>9.9763554211324434E-2</v>
      </c>
      <c r="N327" s="126">
        <f t="shared" ref="N327" si="954">IF(N326*M326=0,0,(N326-M326)/M326)</f>
        <v>-7.1430075659857997E-2</v>
      </c>
      <c r="O327" s="126">
        <f t="shared" ref="O327" si="955">IF(O326*N326=0,0,(O326-N326)/N326)</f>
        <v>7.9286016700040887E-2</v>
      </c>
      <c r="P327" s="126">
        <f t="shared" ref="P327" si="956">IF(P326*O326=0,0,(P326-O326)/O326)</f>
        <v>6.6588794010981986E-2</v>
      </c>
      <c r="Q327" s="126">
        <f t="shared" ref="Q327" si="957">IF(Q326*P326=0,0,(Q326-P326)/P326)</f>
        <v>-0.2570130462843247</v>
      </c>
      <c r="R327" s="126">
        <f t="shared" ref="R327" si="958">IF(R326*Q326=0,0,(R326-Q326)/Q326)</f>
        <v>-0.15609461448372913</v>
      </c>
      <c r="S327" s="126">
        <f>IF(S326*R326=0,0,(S326-R326)/R326)</f>
        <v>-5.7855596816280601E-2</v>
      </c>
      <c r="T327" s="126">
        <f t="shared" ref="T327" si="959">IF(T326*S326=0,0,(T326-S326)/S326)</f>
        <v>0.80973900366951979</v>
      </c>
      <c r="U327" s="123">
        <f t="shared" ref="U327" si="960">IF(U326*T326=0,0,(U326-T326)/T326)</f>
        <v>-6.3782519428040876E-2</v>
      </c>
      <c r="V327" s="126">
        <f t="shared" ref="V327" si="961">IF(V326*U326=0,0,(V326-U326)/U326)</f>
        <v>-0.22819382653850309</v>
      </c>
      <c r="W327" s="123">
        <f t="shared" ref="W327" si="962">IF(W326*V326=0,0,(W326-V326)/V326)</f>
        <v>-8.4283072972191481E-3</v>
      </c>
      <c r="X327" s="149">
        <f t="shared" ref="X327" si="963">IF(X326*W326=0,0,(X326-W326)/W326)</f>
        <v>-0.12785331131617148</v>
      </c>
      <c r="Y327" s="123">
        <f t="shared" ref="Y327" si="964">IF(Y326*X326=0,0,(Y326-X326)/X326)</f>
        <v>2.4612720884136637E-2</v>
      </c>
      <c r="Z327" s="123">
        <f t="shared" ref="Z327" si="965">IF(Z326*Y326=0,0,(Z326-Y326)/Y326)</f>
        <v>1.9002734640233866E-2</v>
      </c>
      <c r="AA327" s="123">
        <f t="shared" ref="AA327" si="966">IF(AA326*Z326=0,0,(AA326-Z326)/Z326)</f>
        <v>3.6501264581191837E-3</v>
      </c>
      <c r="AB327" s="124">
        <f t="shared" ref="AB327" si="967">IF(AB326*AA326=0,0,(AB326-AA326)/AA326)</f>
        <v>8.0369576456653918E-3</v>
      </c>
      <c r="AC327" s="149">
        <f t="shared" ref="AC327" si="968">IF(AC326*AB326=0,0,(AC326-AB326)/AB326)</f>
        <v>1.0740059642562562E-2</v>
      </c>
      <c r="AD327" s="123">
        <f t="shared" ref="AD327" si="969">IF(AD326*AC326=0,0,(AD326-AC326)/AC326)</f>
        <v>1.2086958698348563E-2</v>
      </c>
      <c r="AE327" s="123">
        <f t="shared" ref="AE327" si="970">IF(AE326*AD326=0,0,(AE326-AD326)/AD326)</f>
        <v>1.5093127895786368E-2</v>
      </c>
      <c r="AF327" s="123">
        <f t="shared" ref="AF327" si="971">IF(AF326*AE326=0,0,(AF326-AE326)/AE326)</f>
        <v>1.380225586508221E-2</v>
      </c>
      <c r="AG327" s="124">
        <f t="shared" ref="AG327" si="972">IF(AG326*AF326=0,0,(AG326-AF326)/AF326)</f>
        <v>7.5678794230898726E-3</v>
      </c>
      <c r="AH327" s="149">
        <f t="shared" ref="AH327" si="973">IF(AH326*AG326=0,0,(AH326-AG326)/AG326)</f>
        <v>2.8659409576613634E-3</v>
      </c>
      <c r="AI327" s="123">
        <f t="shared" ref="AI327" si="974">IF(AI326*AH326=0,0,(AI326-AH326)/AH326)</f>
        <v>7.4875886780769833E-3</v>
      </c>
      <c r="AJ327" s="123">
        <f t="shared" ref="AJ327" si="975">IF(AJ326*AI326=0,0,(AJ326-AI326)/AI326)</f>
        <v>4.2997918452981681E-3</v>
      </c>
      <c r="AK327" s="123">
        <f t="shared" ref="AK327" si="976">IF(AK326*AJ326=0,0,(AK326-AJ326)/AJ326)</f>
        <v>5.3872707391224598E-3</v>
      </c>
      <c r="AL327" s="124">
        <f t="shared" ref="AL327" si="977">IF(AL326*AK326=0,0,(AL326-AK326)/AK326)</f>
        <v>4.0598928238388043E-3</v>
      </c>
      <c r="AM327" s="149">
        <f t="shared" ref="AM327" si="978">IF(AM326*AL326=0,0,(AM326-AL326)/AL326)</f>
        <v>4.5958965176368972E-3</v>
      </c>
      <c r="AN327" s="123">
        <f t="shared" ref="AN327" si="979">IF(AN326*AM326=0,0,(AN326-AM326)/AM326)</f>
        <v>4.6386296615403087E-3</v>
      </c>
      <c r="AO327" s="123">
        <f t="shared" ref="AO327" si="980">IF(AO326*AN326=0,0,(AO326-AN326)/AN326)</f>
        <v>4.681561000265037E-3</v>
      </c>
      <c r="AP327" s="123">
        <f t="shared" ref="AP327" si="981">IF(AP326*AO326=0,0,(AP326-AO326)/AO326)</f>
        <v>4.7246877755014877E-3</v>
      </c>
      <c r="AQ327" s="123">
        <f t="shared" ref="AQ327" si="982">IF(AQ326*AP326=0,0,(AQ326-AP326)/AP326)</f>
        <v>4.7680071661634774E-3</v>
      </c>
      <c r="AR327" s="123">
        <f t="shared" ref="AR327" si="983">IF(AR326*AQ326=0,0,(AR326-AQ326)/AQ326)</f>
        <v>4.8115162888511497E-3</v>
      </c>
      <c r="AS327" s="123">
        <f t="shared" ref="AS327" si="984">IF(AS326*AR326=0,0,(AS326-AR326)/AR326)</f>
        <v>4.8552121983509661E-3</v>
      </c>
      <c r="AT327" s="123">
        <f t="shared" ref="AT327" si="985">IF(AT326*AS326=0,0,(AT326-AS326)/AS326)</f>
        <v>4.8990918881766932E-3</v>
      </c>
      <c r="AU327" s="123">
        <f t="shared" ref="AU327" si="986">IF(AU326*AT326=0,0,(AU326-AT326)/AT326)</f>
        <v>4.9431522911496618E-3</v>
      </c>
      <c r="AV327" s="123">
        <f t="shared" ref="AV327" si="987">IF(AV326*AU326=0,0,(AV326-AU326)/AU326)</f>
        <v>4.9873902800183795E-3</v>
      </c>
      <c r="AW327" s="123">
        <f t="shared" ref="AW327" si="988">IF(AW326*AV326=0,0,(AW326-AV326)/AV326)</f>
        <v>5.0318026681209771E-3</v>
      </c>
      <c r="AX327" s="123">
        <f t="shared" ref="AX327" si="989">IF(AX326*AW326=0,0,(AX326-AW326)/AW326)</f>
        <v>5.0763862100837104E-3</v>
      </c>
      <c r="AY327" s="124">
        <f t="shared" ref="AY327" si="990">IF(AY326*AX326=0,0,(AY326-AX326)/AX326)</f>
        <v>5.1211376025623026E-3</v>
      </c>
    </row>
    <row r="328" spans="1:93" s="33" customFormat="1" ht="17.100000000000001" customHeight="1">
      <c r="A328" s="1032"/>
      <c r="B328" s="1033"/>
      <c r="C328" s="1033"/>
      <c r="D328" s="1033"/>
      <c r="E328" s="1033"/>
      <c r="F328" s="1033"/>
      <c r="G328" s="1033"/>
      <c r="H328" s="1033"/>
      <c r="I328" s="1033"/>
      <c r="J328" s="1033"/>
      <c r="K328" s="1033"/>
      <c r="L328" s="1033"/>
      <c r="M328" s="1033"/>
      <c r="N328" s="1033"/>
      <c r="O328" s="1033"/>
      <c r="P328" s="1033"/>
      <c r="Q328" s="1033"/>
      <c r="R328" s="1033"/>
      <c r="S328" s="1033"/>
      <c r="T328" s="1033"/>
      <c r="U328" s="1033"/>
      <c r="V328" s="1033"/>
      <c r="W328" s="1033"/>
      <c r="X328" s="1033"/>
      <c r="Y328" s="1033"/>
      <c r="Z328" s="1033"/>
      <c r="AA328" s="1033"/>
      <c r="AB328" s="1033"/>
      <c r="AC328" s="1033"/>
      <c r="AD328" s="1033"/>
      <c r="AE328" s="1033"/>
      <c r="AF328" s="1033"/>
      <c r="AG328" s="1033"/>
      <c r="AH328" s="1033"/>
      <c r="AI328" s="1033"/>
      <c r="AJ328" s="1033"/>
      <c r="AK328" s="1033"/>
      <c r="AL328" s="1033"/>
      <c r="AM328" s="1033"/>
      <c r="AN328" s="1033"/>
      <c r="AO328" s="1033"/>
      <c r="AP328" s="1033"/>
      <c r="AQ328" s="1033"/>
      <c r="AR328" s="1033"/>
      <c r="AS328" s="1033"/>
      <c r="AT328" s="1033"/>
      <c r="AU328" s="1033"/>
      <c r="AV328" s="1033"/>
      <c r="AW328" s="1033"/>
      <c r="AX328" s="1033"/>
      <c r="AY328" s="1033"/>
    </row>
    <row r="329" spans="1:93" s="33" customFormat="1" ht="17.100000000000001" customHeight="1">
      <c r="A329" s="1032"/>
      <c r="B329" s="1033"/>
      <c r="C329" s="1033"/>
      <c r="D329" s="1033"/>
      <c r="E329" s="1033"/>
      <c r="F329" s="1033"/>
      <c r="G329" s="1033"/>
      <c r="H329" s="1033"/>
      <c r="I329" s="1033"/>
      <c r="J329" s="1033"/>
      <c r="K329" s="1033"/>
      <c r="L329" s="1033"/>
      <c r="M329" s="1033"/>
      <c r="N329" s="1033"/>
      <c r="O329" s="1033"/>
      <c r="P329" s="1033"/>
      <c r="Q329" s="1033"/>
      <c r="R329" s="1033"/>
      <c r="S329" s="1033"/>
      <c r="T329" s="1033"/>
      <c r="U329" s="1033"/>
      <c r="X329" s="1033"/>
      <c r="Y329" s="1033"/>
      <c r="Z329" s="1033"/>
      <c r="AA329" s="1033"/>
      <c r="AB329" s="1033"/>
      <c r="AC329" s="1033"/>
      <c r="AD329" s="1033"/>
      <c r="AE329" s="1033"/>
      <c r="AF329" s="1033"/>
      <c r="AG329" s="1033"/>
      <c r="AH329" s="1033"/>
      <c r="AI329" s="1033"/>
      <c r="AJ329" s="1033"/>
      <c r="AK329" s="1033"/>
      <c r="AL329" s="1033"/>
      <c r="AM329" s="1033"/>
      <c r="AN329" s="1033"/>
      <c r="AO329" s="1033"/>
      <c r="AP329" s="1033"/>
      <c r="AQ329" s="1033"/>
      <c r="AR329" s="1033"/>
      <c r="AS329" s="1033"/>
      <c r="AT329" s="1033"/>
      <c r="AU329" s="1033"/>
      <c r="AV329" s="1033"/>
      <c r="AW329" s="1033"/>
      <c r="AX329" s="1033"/>
      <c r="AY329" s="1033"/>
    </row>
    <row r="330" spans="1:93">
      <c r="B330" s="1034"/>
      <c r="C330" s="1034"/>
      <c r="D330" s="1034"/>
      <c r="E330" s="1034"/>
      <c r="F330" s="1034"/>
      <c r="G330" s="1034"/>
      <c r="H330" s="1034"/>
      <c r="I330" s="1034"/>
      <c r="J330" s="1034"/>
      <c r="K330" s="1034"/>
      <c r="L330" s="1034"/>
      <c r="M330" s="1034"/>
      <c r="N330" s="1034"/>
      <c r="O330" s="1034"/>
      <c r="P330" s="1034"/>
      <c r="Q330" s="1034"/>
      <c r="R330" s="1034"/>
      <c r="S330" s="1034"/>
      <c r="T330" s="1034"/>
      <c r="U330" s="1034"/>
      <c r="V330" s="1033">
        <f>V326-V50</f>
        <v>0</v>
      </c>
      <c r="W330" s="1033"/>
      <c r="X330" s="1034"/>
      <c r="Y330" s="1034"/>
      <c r="Z330" s="1034"/>
      <c r="AA330" s="1034"/>
      <c r="AB330" s="1034"/>
      <c r="AC330" s="1034"/>
      <c r="AD330" s="1034"/>
      <c r="AE330" s="1034"/>
      <c r="AF330" s="1034"/>
      <c r="AG330" s="1034"/>
      <c r="AH330" s="1034"/>
      <c r="AI330" s="1034"/>
      <c r="AJ330" s="1034"/>
      <c r="AK330" s="1034"/>
      <c r="AL330" s="1034"/>
      <c r="AM330" s="1034"/>
      <c r="AN330" s="1034"/>
      <c r="AO330" s="1034"/>
      <c r="AP330" s="1034"/>
      <c r="AQ330" s="1034"/>
      <c r="AR330" s="1034"/>
      <c r="AS330" s="1034"/>
      <c r="AT330" s="1034"/>
      <c r="AU330" s="1034"/>
      <c r="AV330" s="1034"/>
      <c r="AW330" s="1034"/>
      <c r="AX330" s="1034"/>
      <c r="AY330" s="1034"/>
    </row>
    <row r="331" spans="1:93">
      <c r="B331" s="1033"/>
      <c r="C331" s="1033"/>
      <c r="D331" s="1033"/>
      <c r="E331" s="1033"/>
      <c r="F331" s="1033"/>
      <c r="G331" s="1033"/>
      <c r="H331" s="1033"/>
      <c r="I331" s="1033"/>
      <c r="J331" s="1033"/>
      <c r="K331" s="1033"/>
      <c r="L331" s="1033"/>
      <c r="M331" s="1033"/>
      <c r="N331" s="1033"/>
      <c r="O331" s="1033"/>
      <c r="P331" s="1033"/>
      <c r="Q331" s="1033"/>
      <c r="R331" s="1033"/>
      <c r="S331" s="1033"/>
      <c r="T331" s="1033"/>
      <c r="U331" s="1033"/>
      <c r="V331" s="1033"/>
      <c r="W331" s="1033"/>
      <c r="X331" s="1033"/>
      <c r="Y331" s="1033"/>
      <c r="Z331" s="1033"/>
      <c r="AA331" s="1033"/>
      <c r="AB331" s="1033"/>
      <c r="AC331" s="1033"/>
      <c r="AD331" s="1033"/>
      <c r="AE331" s="1033"/>
      <c r="AF331" s="1033"/>
      <c r="AG331" s="1033"/>
      <c r="AH331" s="1033"/>
      <c r="AI331" s="1033"/>
      <c r="AJ331" s="1033"/>
      <c r="AK331" s="1033"/>
      <c r="AL331" s="1033"/>
      <c r="AM331" s="1033"/>
      <c r="AN331" s="1033"/>
      <c r="AO331" s="1033"/>
      <c r="AP331" s="1033"/>
      <c r="AQ331" s="1033"/>
      <c r="AR331" s="1033"/>
      <c r="AS331" s="1033"/>
      <c r="AT331" s="1033"/>
      <c r="AU331" s="1033"/>
      <c r="AV331" s="1033"/>
      <c r="AW331" s="1033"/>
      <c r="AX331" s="1033"/>
      <c r="AY331" s="1033"/>
    </row>
    <row r="332" spans="1:93">
      <c r="B332" s="804"/>
      <c r="C332" s="804"/>
      <c r="D332" s="804"/>
      <c r="E332" s="804"/>
      <c r="F332" s="804"/>
      <c r="G332" s="804"/>
      <c r="H332" s="804"/>
      <c r="I332" s="804"/>
      <c r="J332" s="804"/>
      <c r="K332" s="804"/>
      <c r="L332" s="804"/>
      <c r="M332" s="804"/>
      <c r="N332" s="804"/>
      <c r="O332" s="804"/>
      <c r="P332" s="804"/>
      <c r="Q332" s="804"/>
      <c r="R332" s="804"/>
      <c r="S332" s="804"/>
      <c r="T332" s="804"/>
      <c r="U332" s="804"/>
      <c r="V332" s="804"/>
      <c r="W332" s="804"/>
      <c r="X332" s="804"/>
      <c r="Y332" s="804"/>
      <c r="Z332" s="804"/>
      <c r="AA332" s="804"/>
      <c r="AB332" s="804"/>
      <c r="AC332" s="804"/>
      <c r="AD332" s="804"/>
      <c r="AE332" s="804"/>
      <c r="AF332" s="804"/>
      <c r="AG332" s="804"/>
      <c r="AH332" s="804"/>
      <c r="AI332" s="804"/>
      <c r="AJ332" s="804"/>
      <c r="AK332" s="804"/>
      <c r="AL332" s="804"/>
      <c r="AM332" s="804"/>
      <c r="AN332" s="804"/>
      <c r="AO332" s="804"/>
      <c r="AP332" s="804"/>
      <c r="AQ332" s="804"/>
      <c r="AR332" s="804"/>
      <c r="AS332" s="804"/>
      <c r="AT332" s="804"/>
      <c r="AU332" s="804"/>
      <c r="AV332" s="804"/>
      <c r="AW332" s="804"/>
      <c r="AX332" s="804"/>
      <c r="AY332" s="804"/>
    </row>
    <row r="333" spans="1:93" ht="17.100000000000001" customHeight="1">
      <c r="A333" s="971"/>
      <c r="B333" s="972" t="s">
        <v>0</v>
      </c>
      <c r="C333" s="973"/>
      <c r="D333" s="973"/>
      <c r="E333" s="973"/>
      <c r="F333" s="974"/>
      <c r="G333" s="975"/>
      <c r="H333" s="972"/>
      <c r="I333" s="976"/>
      <c r="J333" s="976"/>
      <c r="K333" s="976"/>
      <c r="L333" s="975"/>
      <c r="M333" s="973"/>
      <c r="N333" s="973"/>
      <c r="O333" s="977"/>
      <c r="P333" s="976"/>
      <c r="Q333" s="976"/>
      <c r="R333" s="976"/>
      <c r="S333" s="976"/>
      <c r="T333" s="976"/>
      <c r="U333" s="978"/>
      <c r="V333" s="976"/>
      <c r="W333" s="978"/>
      <c r="X333" s="977"/>
      <c r="Y333" s="977"/>
      <c r="Z333" s="977"/>
      <c r="AA333" s="977"/>
      <c r="AB333" s="977"/>
      <c r="AC333" s="977"/>
      <c r="AD333" s="977"/>
      <c r="AE333" s="977"/>
      <c r="AF333" s="977"/>
      <c r="AG333" s="977"/>
      <c r="AH333" s="977"/>
      <c r="AI333" s="977"/>
      <c r="AJ333" s="977"/>
      <c r="AK333" s="977"/>
      <c r="AL333" s="977"/>
      <c r="AM333" s="977"/>
      <c r="AN333" s="977"/>
      <c r="AO333" s="977"/>
      <c r="AP333" s="977"/>
      <c r="AQ333" s="977"/>
      <c r="AR333" s="977"/>
      <c r="AS333" s="977"/>
      <c r="AT333" s="977"/>
      <c r="AU333" s="977"/>
      <c r="AV333" s="977"/>
      <c r="AW333" s="977"/>
      <c r="AX333" s="977"/>
      <c r="AY333" s="977"/>
    </row>
    <row r="334" spans="1:93" ht="17.100000000000001" customHeight="1">
      <c r="A334" s="979" t="s">
        <v>1</v>
      </c>
      <c r="B334" s="980" t="s">
        <v>2</v>
      </c>
      <c r="C334" s="981"/>
      <c r="D334" s="981"/>
      <c r="E334" s="982"/>
      <c r="F334" s="983"/>
      <c r="G334" s="984"/>
      <c r="H334" s="985"/>
      <c r="I334" s="986"/>
      <c r="J334" s="987"/>
      <c r="K334" s="988"/>
      <c r="L334" s="987"/>
      <c r="M334" s="989"/>
      <c r="N334" s="988"/>
      <c r="O334" s="990"/>
      <c r="P334" s="991"/>
      <c r="Q334" s="991"/>
      <c r="R334" s="991"/>
      <c r="S334" s="991"/>
      <c r="T334" s="991"/>
      <c r="U334" s="992"/>
      <c r="V334" s="991"/>
      <c r="W334" s="992"/>
      <c r="X334" s="993" t="s">
        <v>509</v>
      </c>
      <c r="Y334" s="993"/>
      <c r="Z334" s="993"/>
      <c r="AA334" s="993"/>
      <c r="AB334" s="993"/>
      <c r="AC334" s="993"/>
      <c r="AD334" s="993"/>
      <c r="AE334" s="993"/>
      <c r="AF334" s="993"/>
      <c r="AG334" s="993"/>
      <c r="AH334" s="993"/>
      <c r="AI334" s="993"/>
      <c r="AJ334" s="993"/>
      <c r="AK334" s="993"/>
      <c r="AL334" s="993"/>
      <c r="AM334" s="993"/>
      <c r="AN334" s="993"/>
      <c r="AO334" s="993"/>
      <c r="AP334" s="993"/>
      <c r="AQ334" s="993"/>
      <c r="AR334" s="993"/>
      <c r="AS334" s="993"/>
      <c r="AT334" s="993"/>
      <c r="AU334" s="993"/>
      <c r="AV334" s="993"/>
      <c r="AW334" s="993"/>
      <c r="AX334" s="993"/>
      <c r="AY334" s="993"/>
    </row>
    <row r="335" spans="1:93" ht="17.100000000000001" customHeight="1">
      <c r="A335" s="994"/>
      <c r="B335" s="995">
        <v>2001</v>
      </c>
      <c r="C335" s="996">
        <v>2002</v>
      </c>
      <c r="D335" s="996">
        <v>2003</v>
      </c>
      <c r="E335" s="997">
        <v>2004</v>
      </c>
      <c r="F335" s="996">
        <v>2005</v>
      </c>
      <c r="G335" s="996">
        <v>2006</v>
      </c>
      <c r="H335" s="996">
        <v>2007</v>
      </c>
      <c r="I335" s="998">
        <v>2008</v>
      </c>
      <c r="J335" s="996">
        <v>2009</v>
      </c>
      <c r="K335" s="999">
        <v>2010</v>
      </c>
      <c r="L335" s="997">
        <v>2011</v>
      </c>
      <c r="M335" s="997">
        <v>2012</v>
      </c>
      <c r="N335" s="997">
        <v>2013</v>
      </c>
      <c r="O335" s="997">
        <v>2014</v>
      </c>
      <c r="P335" s="997">
        <v>2015</v>
      </c>
      <c r="Q335" s="1000">
        <v>2016</v>
      </c>
      <c r="R335" s="1000">
        <v>2017</v>
      </c>
      <c r="S335" s="1000">
        <v>2018</v>
      </c>
      <c r="T335" s="1000">
        <v>2019</v>
      </c>
      <c r="U335" s="1001">
        <v>2020</v>
      </c>
      <c r="V335" s="1000">
        <v>2021</v>
      </c>
      <c r="W335" s="1001">
        <v>2022</v>
      </c>
      <c r="X335" s="1002">
        <v>2023</v>
      </c>
      <c r="Y335" s="1003">
        <v>2024</v>
      </c>
      <c r="Z335" s="1003">
        <v>2025</v>
      </c>
      <c r="AA335" s="1003">
        <v>2026</v>
      </c>
      <c r="AB335" s="1004">
        <v>2027</v>
      </c>
      <c r="AC335" s="1002">
        <v>2028</v>
      </c>
      <c r="AD335" s="1003">
        <v>2029</v>
      </c>
      <c r="AE335" s="1003">
        <v>2030</v>
      </c>
      <c r="AF335" s="1003">
        <v>2031</v>
      </c>
      <c r="AG335" s="1004">
        <v>2032</v>
      </c>
      <c r="AH335" s="1002">
        <v>2033</v>
      </c>
      <c r="AI335" s="1003">
        <v>2034</v>
      </c>
      <c r="AJ335" s="1003">
        <v>2035</v>
      </c>
      <c r="AK335" s="1003">
        <v>2036</v>
      </c>
      <c r="AL335" s="1004">
        <v>2037</v>
      </c>
      <c r="AM335" s="1002">
        <f>AL335+1</f>
        <v>2038</v>
      </c>
      <c r="AN335" s="1003">
        <f t="shared" ref="AN335" si="991">AM335+1</f>
        <v>2039</v>
      </c>
      <c r="AO335" s="1003">
        <f t="shared" ref="AO335" si="992">AN335+1</f>
        <v>2040</v>
      </c>
      <c r="AP335" s="1003">
        <f t="shared" ref="AP335" si="993">AO335+1</f>
        <v>2041</v>
      </c>
      <c r="AQ335" s="1003">
        <f t="shared" ref="AQ335" si="994">AP335+1</f>
        <v>2042</v>
      </c>
      <c r="AR335" s="1003">
        <f t="shared" ref="AR335" si="995">AQ335+1</f>
        <v>2043</v>
      </c>
      <c r="AS335" s="1003">
        <f t="shared" ref="AS335" si="996">AR335+1</f>
        <v>2044</v>
      </c>
      <c r="AT335" s="1003">
        <f t="shared" ref="AT335" si="997">AS335+1</f>
        <v>2045</v>
      </c>
      <c r="AU335" s="1003">
        <f t="shared" ref="AU335" si="998">AT335+1</f>
        <v>2046</v>
      </c>
      <c r="AV335" s="1003">
        <f t="shared" ref="AV335" si="999">AU335+1</f>
        <v>2047</v>
      </c>
      <c r="AW335" s="1003">
        <f t="shared" ref="AW335" si="1000">AV335+1</f>
        <v>2048</v>
      </c>
      <c r="AX335" s="1003">
        <f t="shared" ref="AX335" si="1001">AW335+1</f>
        <v>2049</v>
      </c>
      <c r="AY335" s="1004">
        <f t="shared" ref="AY335" si="1002">AX335+1</f>
        <v>2050</v>
      </c>
      <c r="CO335" s="702" t="s">
        <v>99</v>
      </c>
    </row>
    <row r="336" spans="1:93" ht="17.100000000000001" customHeight="1">
      <c r="A336" s="953" t="s">
        <v>63</v>
      </c>
      <c r="B336" s="954">
        <v>138.476</v>
      </c>
      <c r="C336" s="954">
        <v>173.852</v>
      </c>
      <c r="D336" s="954">
        <v>191.46799999999999</v>
      </c>
      <c r="E336" s="954">
        <v>248.42</v>
      </c>
      <c r="F336" s="954">
        <v>216.21600000000001</v>
      </c>
      <c r="G336" s="955">
        <v>272.95999999999998</v>
      </c>
      <c r="H336" s="955">
        <v>262.976</v>
      </c>
      <c r="I336" s="954">
        <v>297.91200000000003</v>
      </c>
      <c r="J336" s="955">
        <v>297.10000000000002</v>
      </c>
      <c r="K336" s="956">
        <v>320.44</v>
      </c>
      <c r="L336" s="957">
        <v>239.67</v>
      </c>
      <c r="M336" s="957">
        <v>309.98</v>
      </c>
      <c r="N336" s="957">
        <v>269.08199999999999</v>
      </c>
      <c r="O336" s="957">
        <v>299.24</v>
      </c>
      <c r="P336" s="957">
        <v>228.04</v>
      </c>
      <c r="Q336" s="957">
        <v>321.35914050113121</v>
      </c>
      <c r="R336" s="957">
        <v>283.03699999999998</v>
      </c>
      <c r="S336" s="957">
        <v>288.34199999999998</v>
      </c>
      <c r="T336" s="957">
        <v>420.32000000000005</v>
      </c>
      <c r="U336" s="955">
        <v>457.67899999999997</v>
      </c>
      <c r="V336" s="957">
        <v>320.09041699999995</v>
      </c>
      <c r="W336" s="955">
        <v>332.67250871557849</v>
      </c>
      <c r="X336" s="958">
        <v>338.33733621098276</v>
      </c>
      <c r="Y336" s="959">
        <v>348.16442436364622</v>
      </c>
      <c r="Z336" s="959">
        <v>344.01815817169694</v>
      </c>
      <c r="AA336" s="959">
        <v>347.81414323223504</v>
      </c>
      <c r="AB336" s="960">
        <v>343.06159850897143</v>
      </c>
      <c r="AC336" s="958">
        <v>341.93094038611912</v>
      </c>
      <c r="AD336" s="959">
        <v>345.26633978229944</v>
      </c>
      <c r="AE336" s="959">
        <v>352.21388006488183</v>
      </c>
      <c r="AF336" s="959">
        <v>355.85169340280635</v>
      </c>
      <c r="AG336" s="960">
        <v>357.81761462764501</v>
      </c>
      <c r="AH336" s="958">
        <v>354.05190371464079</v>
      </c>
      <c r="AI336" s="959">
        <v>359.82290398321317</v>
      </c>
      <c r="AJ336" s="959">
        <v>363.38324951918281</v>
      </c>
      <c r="AK336" s="959">
        <v>367.89679710033477</v>
      </c>
      <c r="AL336" s="960">
        <v>368.26984505433876</v>
      </c>
      <c r="AM336" s="958">
        <v>369.53013084970479</v>
      </c>
      <c r="AN336" s="959">
        <v>370.80829636799587</v>
      </c>
      <c r="AO336" s="959">
        <v>372.10414052808238</v>
      </c>
      <c r="AP336" s="959">
        <v>373.41802665913565</v>
      </c>
      <c r="AQ336" s="959">
        <v>374.75032315395049</v>
      </c>
      <c r="AR336" s="959">
        <v>376.1011238313767</v>
      </c>
      <c r="AS336" s="959">
        <v>377.47052771601182</v>
      </c>
      <c r="AT336" s="959">
        <v>378.85947823516892</v>
      </c>
      <c r="AU336" s="959">
        <v>380.26752562732815</v>
      </c>
      <c r="AV336" s="959">
        <v>381.69506468183454</v>
      </c>
      <c r="AW336" s="959">
        <v>383.14277539824809</v>
      </c>
      <c r="AX336" s="959">
        <v>384.61050423046868</v>
      </c>
      <c r="AY336" s="960">
        <v>386.09866270518023</v>
      </c>
      <c r="AZ336" s="961"/>
      <c r="CO336" s="819">
        <v>1</v>
      </c>
    </row>
    <row r="337" spans="1:93" ht="17.100000000000001" customHeight="1">
      <c r="A337" s="946" t="s">
        <v>498</v>
      </c>
      <c r="B337" s="1005"/>
      <c r="C337" s="1006"/>
      <c r="D337" s="1006"/>
      <c r="E337" s="1006"/>
      <c r="F337" s="1006"/>
      <c r="G337" s="1007"/>
      <c r="H337" s="1007"/>
      <c r="I337" s="1006"/>
      <c r="J337" s="1007"/>
      <c r="K337" s="1008"/>
      <c r="L337" s="1009"/>
      <c r="M337" s="1009"/>
      <c r="N337" s="1009"/>
      <c r="O337" s="1009"/>
      <c r="P337" s="1009"/>
      <c r="Q337" s="1007"/>
      <c r="R337" s="950">
        <v>249.86800000000002</v>
      </c>
      <c r="S337" s="950">
        <v>201.11100000000002</v>
      </c>
      <c r="T337" s="950">
        <v>252.98</v>
      </c>
      <c r="U337" s="948">
        <v>337.82499999999999</v>
      </c>
      <c r="V337" s="950">
        <v>320.09041699999995</v>
      </c>
      <c r="W337" s="948">
        <v>231.13200534130686</v>
      </c>
      <c r="X337" s="952">
        <v>237.45966904859472</v>
      </c>
      <c r="Y337" s="948">
        <v>248.83959561161214</v>
      </c>
      <c r="Z337" s="948">
        <v>244.01901723358742</v>
      </c>
      <c r="AA337" s="948">
        <v>248.3408426626662</v>
      </c>
      <c r="AB337" s="951">
        <v>242.81266849926044</v>
      </c>
      <c r="AC337" s="952">
        <v>241.43994227683984</v>
      </c>
      <c r="AD337" s="948">
        <v>245.23134179854065</v>
      </c>
      <c r="AE337" s="948">
        <v>253.19340971765141</v>
      </c>
      <c r="AF337" s="948">
        <v>257.3326475147652</v>
      </c>
      <c r="AG337" s="951">
        <v>259.56639209958473</v>
      </c>
      <c r="AH337" s="952">
        <v>255.19687776051026</v>
      </c>
      <c r="AI337" s="948">
        <v>261.82734973577658</v>
      </c>
      <c r="AJ337" s="948">
        <v>265.91433557593467</v>
      </c>
      <c r="AK337" s="948">
        <v>271.11001321513766</v>
      </c>
      <c r="AL337" s="951">
        <v>271.52310170803162</v>
      </c>
      <c r="AM337" s="952">
        <v>272.95586638619898</v>
      </c>
      <c r="AN337" s="948">
        <v>274.40861456480155</v>
      </c>
      <c r="AO337" s="948">
        <v>275.88160271786785</v>
      </c>
      <c r="AP337" s="948">
        <v>277.37511864662343</v>
      </c>
      <c r="AQ337" s="948">
        <v>278.88945416330387</v>
      </c>
      <c r="AR337" s="948">
        <v>280.42489146139644</v>
      </c>
      <c r="AS337" s="948">
        <v>281.98171685797826</v>
      </c>
      <c r="AT337" s="948">
        <v>283.56026190816402</v>
      </c>
      <c r="AU337" s="948">
        <v>285.16079397810194</v>
      </c>
      <c r="AV337" s="948">
        <v>286.78362578933019</v>
      </c>
      <c r="AW337" s="948">
        <v>288.42908810736458</v>
      </c>
      <c r="AX337" s="948">
        <v>290.09747505980192</v>
      </c>
      <c r="AY337" s="951">
        <v>291.78911262620363</v>
      </c>
      <c r="CO337" s="819"/>
    </row>
    <row r="338" spans="1:93" ht="17.100000000000001" customHeight="1">
      <c r="A338" s="946" t="s">
        <v>501</v>
      </c>
      <c r="B338" s="1010"/>
      <c r="C338" s="1011"/>
      <c r="D338" s="1011"/>
      <c r="E338" s="1011"/>
      <c r="F338" s="1011"/>
      <c r="G338" s="1012"/>
      <c r="H338" s="1012"/>
      <c r="I338" s="1011"/>
      <c r="J338" s="1012"/>
      <c r="K338" s="1013"/>
      <c r="L338" s="1014"/>
      <c r="M338" s="1014"/>
      <c r="N338" s="1014"/>
      <c r="O338" s="1014"/>
      <c r="P338" s="1014"/>
      <c r="Q338" s="1012"/>
      <c r="R338" s="950">
        <v>120.46</v>
      </c>
      <c r="S338" s="950">
        <v>116.96</v>
      </c>
      <c r="T338" s="950">
        <v>219.24</v>
      </c>
      <c r="U338" s="948">
        <v>223.67</v>
      </c>
      <c r="V338" s="950">
        <v>182.45</v>
      </c>
      <c r="W338" s="948">
        <v>200</v>
      </c>
      <c r="X338" s="952">
        <v>200</v>
      </c>
      <c r="Y338" s="948">
        <v>200</v>
      </c>
      <c r="Z338" s="948">
        <v>200</v>
      </c>
      <c r="AA338" s="948">
        <v>200</v>
      </c>
      <c r="AB338" s="951">
        <v>200</v>
      </c>
      <c r="AC338" s="952">
        <v>200</v>
      </c>
      <c r="AD338" s="948">
        <v>200</v>
      </c>
      <c r="AE338" s="948">
        <v>200</v>
      </c>
      <c r="AF338" s="948">
        <v>200</v>
      </c>
      <c r="AG338" s="951">
        <v>200</v>
      </c>
      <c r="AH338" s="952">
        <v>200</v>
      </c>
      <c r="AI338" s="948">
        <v>200</v>
      </c>
      <c r="AJ338" s="948">
        <v>200</v>
      </c>
      <c r="AK338" s="948">
        <v>200</v>
      </c>
      <c r="AL338" s="951">
        <v>200</v>
      </c>
      <c r="AM338" s="952">
        <v>200</v>
      </c>
      <c r="AN338" s="948">
        <v>200</v>
      </c>
      <c r="AO338" s="948">
        <v>200</v>
      </c>
      <c r="AP338" s="948">
        <v>200</v>
      </c>
      <c r="AQ338" s="948">
        <v>200</v>
      </c>
      <c r="AR338" s="948">
        <v>200</v>
      </c>
      <c r="AS338" s="948">
        <v>200</v>
      </c>
      <c r="AT338" s="948">
        <v>200</v>
      </c>
      <c r="AU338" s="948">
        <v>200</v>
      </c>
      <c r="AV338" s="948">
        <v>200</v>
      </c>
      <c r="AW338" s="948">
        <v>200</v>
      </c>
      <c r="AX338" s="948">
        <v>200</v>
      </c>
      <c r="AY338" s="951">
        <v>200</v>
      </c>
      <c r="CO338" s="819"/>
    </row>
    <row r="339" spans="1:93" ht="17.100000000000001" customHeight="1">
      <c r="A339" s="908" t="s">
        <v>374</v>
      </c>
      <c r="B339" s="1015"/>
      <c r="C339" s="1016"/>
      <c r="D339" s="1016"/>
      <c r="E339" s="1016"/>
      <c r="F339" s="1016"/>
      <c r="G339" s="1017"/>
      <c r="H339" s="1017"/>
      <c r="I339" s="1016"/>
      <c r="J339" s="1017"/>
      <c r="K339" s="1018"/>
      <c r="L339" s="1019"/>
      <c r="M339" s="1019"/>
      <c r="N339" s="1019"/>
      <c r="O339" s="1019"/>
      <c r="P339" s="1019"/>
      <c r="Q339" s="1017"/>
      <c r="R339" s="811">
        <v>86.039999999999992</v>
      </c>
      <c r="S339" s="811">
        <v>85.484999999999999</v>
      </c>
      <c r="T339" s="811">
        <v>79.45</v>
      </c>
      <c r="U339" s="809">
        <v>92.164999999999992</v>
      </c>
      <c r="V339" s="811">
        <v>76.454999999999998</v>
      </c>
      <c r="W339" s="809"/>
      <c r="X339" s="813"/>
      <c r="Y339" s="814"/>
      <c r="Z339" s="814"/>
      <c r="AA339" s="814"/>
      <c r="AB339" s="812"/>
      <c r="AC339" s="813"/>
      <c r="AD339" s="814"/>
      <c r="AE339" s="814"/>
      <c r="AF339" s="814"/>
      <c r="AG339" s="812"/>
      <c r="AH339" s="813"/>
      <c r="AI339" s="814"/>
      <c r="AJ339" s="814"/>
      <c r="AK339" s="814"/>
      <c r="AL339" s="812"/>
      <c r="AM339" s="813"/>
      <c r="AN339" s="814"/>
      <c r="AO339" s="814"/>
      <c r="AP339" s="814"/>
      <c r="AQ339" s="814"/>
      <c r="AR339" s="814"/>
      <c r="AS339" s="814"/>
      <c r="AT339" s="814"/>
      <c r="AU339" s="814"/>
      <c r="AV339" s="814"/>
      <c r="AW339" s="814"/>
      <c r="AX339" s="814"/>
      <c r="AY339" s="812"/>
      <c r="CO339" s="819">
        <v>5</v>
      </c>
    </row>
    <row r="340" spans="1:93" ht="17.100000000000001" customHeight="1">
      <c r="A340" s="909" t="s">
        <v>462</v>
      </c>
      <c r="B340" s="1020">
        <f t="shared" ref="B340:AG340" si="1003">B60</f>
        <v>0</v>
      </c>
      <c r="C340" s="1020">
        <f t="shared" si="1003"/>
        <v>0</v>
      </c>
      <c r="D340" s="1020">
        <f t="shared" si="1003"/>
        <v>0</v>
      </c>
      <c r="E340" s="1020">
        <f t="shared" si="1003"/>
        <v>0</v>
      </c>
      <c r="F340" s="1020">
        <f t="shared" si="1003"/>
        <v>0</v>
      </c>
      <c r="G340" s="1021">
        <f t="shared" si="1003"/>
        <v>0</v>
      </c>
      <c r="H340" s="1021">
        <f t="shared" si="1003"/>
        <v>0</v>
      </c>
      <c r="I340" s="1020">
        <f t="shared" si="1003"/>
        <v>0</v>
      </c>
      <c r="J340" s="1021">
        <f t="shared" si="1003"/>
        <v>0</v>
      </c>
      <c r="K340" s="1022">
        <f t="shared" si="1003"/>
        <v>0</v>
      </c>
      <c r="L340" s="1023">
        <f t="shared" si="1003"/>
        <v>0</v>
      </c>
      <c r="M340" s="1023">
        <f t="shared" si="1003"/>
        <v>0</v>
      </c>
      <c r="N340" s="1023">
        <f t="shared" si="1003"/>
        <v>0</v>
      </c>
      <c r="O340" s="1023">
        <f t="shared" si="1003"/>
        <v>0</v>
      </c>
      <c r="P340" s="1023">
        <f t="shared" si="1003"/>
        <v>0</v>
      </c>
      <c r="Q340" s="1023">
        <f t="shared" si="1003"/>
        <v>0</v>
      </c>
      <c r="R340" s="1023">
        <f t="shared" si="1003"/>
        <v>0</v>
      </c>
      <c r="S340" s="1023">
        <f t="shared" si="1003"/>
        <v>0</v>
      </c>
      <c r="T340" s="1023">
        <f t="shared" si="1003"/>
        <v>0</v>
      </c>
      <c r="U340" s="1021">
        <f t="shared" si="1003"/>
        <v>0</v>
      </c>
      <c r="V340" s="1023">
        <f t="shared" si="1003"/>
        <v>0.95464850000000001</v>
      </c>
      <c r="W340" s="1021">
        <f t="shared" si="1003"/>
        <v>0.90178749999999996</v>
      </c>
      <c r="X340" s="916">
        <f t="shared" si="1003"/>
        <v>1.1020000000000001</v>
      </c>
      <c r="Y340" s="917">
        <f t="shared" si="1003"/>
        <v>1.1020000000000001</v>
      </c>
      <c r="Z340" s="917">
        <f t="shared" si="1003"/>
        <v>1.1020000000000001</v>
      </c>
      <c r="AA340" s="917">
        <f t="shared" si="1003"/>
        <v>1.1020000000000001</v>
      </c>
      <c r="AB340" s="915">
        <f t="shared" si="1003"/>
        <v>1.1020000000000001</v>
      </c>
      <c r="AC340" s="916">
        <f t="shared" si="1003"/>
        <v>1.1020000000000001</v>
      </c>
      <c r="AD340" s="917">
        <f t="shared" si="1003"/>
        <v>1.1020000000000001</v>
      </c>
      <c r="AE340" s="917">
        <f t="shared" si="1003"/>
        <v>1.1020000000000001</v>
      </c>
      <c r="AF340" s="917">
        <f t="shared" si="1003"/>
        <v>1.1020000000000001</v>
      </c>
      <c r="AG340" s="915">
        <f t="shared" si="1003"/>
        <v>1.1020000000000001</v>
      </c>
      <c r="AH340" s="916">
        <f t="shared" ref="AH340:AY340" si="1004">AH60</f>
        <v>1.1020000000000001</v>
      </c>
      <c r="AI340" s="917">
        <f t="shared" si="1004"/>
        <v>1.1020000000000001</v>
      </c>
      <c r="AJ340" s="917">
        <f t="shared" si="1004"/>
        <v>1.1020000000000001</v>
      </c>
      <c r="AK340" s="917">
        <f t="shared" si="1004"/>
        <v>1.1020000000000001</v>
      </c>
      <c r="AL340" s="915">
        <f t="shared" si="1004"/>
        <v>1.1020000000000001</v>
      </c>
      <c r="AM340" s="916">
        <f t="shared" si="1004"/>
        <v>1.1020000000000001</v>
      </c>
      <c r="AN340" s="917">
        <f t="shared" si="1004"/>
        <v>1.1020000000000001</v>
      </c>
      <c r="AO340" s="917">
        <f t="shared" si="1004"/>
        <v>1.1020000000000001</v>
      </c>
      <c r="AP340" s="917">
        <f t="shared" si="1004"/>
        <v>1.1020000000000001</v>
      </c>
      <c r="AQ340" s="917">
        <f t="shared" si="1004"/>
        <v>1.1020000000000001</v>
      </c>
      <c r="AR340" s="917">
        <f t="shared" si="1004"/>
        <v>1.1020000000000001</v>
      </c>
      <c r="AS340" s="917">
        <f t="shared" si="1004"/>
        <v>1.1020000000000001</v>
      </c>
      <c r="AT340" s="917">
        <f t="shared" si="1004"/>
        <v>1.1020000000000001</v>
      </c>
      <c r="AU340" s="917">
        <f t="shared" si="1004"/>
        <v>1.1020000000000001</v>
      </c>
      <c r="AV340" s="917">
        <f t="shared" si="1004"/>
        <v>1.1020000000000001</v>
      </c>
      <c r="AW340" s="917">
        <f t="shared" si="1004"/>
        <v>1.1020000000000001</v>
      </c>
      <c r="AX340" s="917">
        <f t="shared" si="1004"/>
        <v>1.1020000000000001</v>
      </c>
      <c r="AY340" s="915">
        <f t="shared" si="1004"/>
        <v>1.1020000000000001</v>
      </c>
      <c r="CO340" s="819"/>
    </row>
    <row r="341" spans="1:93" ht="17.100000000000001" customHeight="1">
      <c r="A341" s="909" t="s">
        <v>460</v>
      </c>
      <c r="B341" s="910">
        <f t="shared" ref="B341:AG341" si="1005">B10</f>
        <v>125.21599999999999</v>
      </c>
      <c r="C341" s="911">
        <f t="shared" si="1005"/>
        <v>261.20800000000003</v>
      </c>
      <c r="D341" s="911">
        <f t="shared" si="1005"/>
        <v>162.76900000000001</v>
      </c>
      <c r="E341" s="911">
        <f t="shared" si="1005"/>
        <v>204.45599999999999</v>
      </c>
      <c r="F341" s="911">
        <f t="shared" si="1005"/>
        <v>269.07900000000001</v>
      </c>
      <c r="G341" s="912">
        <f t="shared" si="1005"/>
        <v>257.50900000000001</v>
      </c>
      <c r="H341" s="912">
        <f t="shared" si="1005"/>
        <v>217.56100000000001</v>
      </c>
      <c r="I341" s="911">
        <f t="shared" si="1005"/>
        <v>199.36500000000001</v>
      </c>
      <c r="J341" s="912">
        <f t="shared" si="1005"/>
        <v>166.08635999999998</v>
      </c>
      <c r="K341" s="913">
        <f t="shared" si="1005"/>
        <v>201.54761999999999</v>
      </c>
      <c r="L341" s="914">
        <f t="shared" si="1005"/>
        <v>188.13633999999999</v>
      </c>
      <c r="M341" s="914">
        <f t="shared" si="1005"/>
        <v>230.22709</v>
      </c>
      <c r="N341" s="914">
        <f t="shared" si="1005"/>
        <v>218.572</v>
      </c>
      <c r="O341" s="914">
        <f t="shared" si="1005"/>
        <v>223.96826200000001</v>
      </c>
      <c r="P341" s="914">
        <f t="shared" si="1005"/>
        <v>234.29599999999999</v>
      </c>
      <c r="Q341" s="914">
        <f t="shared" si="1005"/>
        <v>233.15290999999999</v>
      </c>
      <c r="R341" s="914">
        <f t="shared" si="1005"/>
        <v>235.42859000000001</v>
      </c>
      <c r="S341" s="914">
        <f t="shared" si="1005"/>
        <v>228.99814000000003</v>
      </c>
      <c r="T341" s="914">
        <f t="shared" si="1005"/>
        <v>204.93464</v>
      </c>
      <c r="U341" s="912">
        <f t="shared" si="1005"/>
        <v>191.18146999999999</v>
      </c>
      <c r="V341" s="914">
        <f t="shared" si="1005"/>
        <v>189.43996000000001</v>
      </c>
      <c r="W341" s="912">
        <f t="shared" si="1005"/>
        <v>158.85756799999999</v>
      </c>
      <c r="X341" s="916">
        <f t="shared" si="1005"/>
        <v>168.17395500000001</v>
      </c>
      <c r="Y341" s="917">
        <f t="shared" si="1005"/>
        <v>172.02420599999999</v>
      </c>
      <c r="Z341" s="917">
        <f t="shared" si="1005"/>
        <v>172.02420599999999</v>
      </c>
      <c r="AA341" s="917">
        <f t="shared" si="1005"/>
        <v>172.02420599999999</v>
      </c>
      <c r="AB341" s="915">
        <f t="shared" si="1005"/>
        <v>172.02420599999999</v>
      </c>
      <c r="AC341" s="916">
        <f t="shared" si="1005"/>
        <v>172.02420599999999</v>
      </c>
      <c r="AD341" s="917">
        <f t="shared" si="1005"/>
        <v>172.02420599999999</v>
      </c>
      <c r="AE341" s="917">
        <f t="shared" si="1005"/>
        <v>172.02420599999999</v>
      </c>
      <c r="AF341" s="917">
        <f t="shared" si="1005"/>
        <v>172.02420599999999</v>
      </c>
      <c r="AG341" s="915">
        <f t="shared" si="1005"/>
        <v>172.02420599999999</v>
      </c>
      <c r="AH341" s="916">
        <f t="shared" ref="AH341:AY341" si="1006">AH10</f>
        <v>172.02420599999999</v>
      </c>
      <c r="AI341" s="917">
        <f t="shared" si="1006"/>
        <v>172.02420599999999</v>
      </c>
      <c r="AJ341" s="917">
        <f t="shared" si="1006"/>
        <v>172.02420599999999</v>
      </c>
      <c r="AK341" s="917">
        <f t="shared" si="1006"/>
        <v>172.02420599999999</v>
      </c>
      <c r="AL341" s="915">
        <f t="shared" si="1006"/>
        <v>172.02420599999999</v>
      </c>
      <c r="AM341" s="916">
        <f t="shared" si="1006"/>
        <v>172.02420599999999</v>
      </c>
      <c r="AN341" s="917">
        <f t="shared" si="1006"/>
        <v>172.02420599999999</v>
      </c>
      <c r="AO341" s="917">
        <f t="shared" si="1006"/>
        <v>172.02420599999999</v>
      </c>
      <c r="AP341" s="917">
        <f t="shared" si="1006"/>
        <v>172.02420599999999</v>
      </c>
      <c r="AQ341" s="917">
        <f t="shared" si="1006"/>
        <v>172.02420599999999</v>
      </c>
      <c r="AR341" s="917">
        <f t="shared" si="1006"/>
        <v>172.02420599999999</v>
      </c>
      <c r="AS341" s="917">
        <f t="shared" si="1006"/>
        <v>172.02420599999999</v>
      </c>
      <c r="AT341" s="917">
        <f t="shared" si="1006"/>
        <v>172.02420599999999</v>
      </c>
      <c r="AU341" s="917">
        <f t="shared" si="1006"/>
        <v>172.02420599999999</v>
      </c>
      <c r="AV341" s="917">
        <f t="shared" si="1006"/>
        <v>172.02420599999999</v>
      </c>
      <c r="AW341" s="917">
        <f t="shared" si="1006"/>
        <v>172.02420599999999</v>
      </c>
      <c r="AX341" s="917">
        <f t="shared" si="1006"/>
        <v>172.02420599999999</v>
      </c>
      <c r="AY341" s="915">
        <f t="shared" si="1006"/>
        <v>172.02420599999999</v>
      </c>
      <c r="CO341" s="819"/>
    </row>
    <row r="342" spans="1:93" ht="17.100000000000001" customHeight="1">
      <c r="A342" s="909" t="s">
        <v>461</v>
      </c>
      <c r="B342" s="910">
        <f t="shared" ref="B342:AG342" si="1007">B12</f>
        <v>147.08600000000001</v>
      </c>
      <c r="C342" s="911">
        <f t="shared" si="1007"/>
        <v>174.292</v>
      </c>
      <c r="D342" s="911">
        <f t="shared" si="1007"/>
        <v>163.905</v>
      </c>
      <c r="E342" s="911">
        <f t="shared" si="1007"/>
        <v>183.07499999999999</v>
      </c>
      <c r="F342" s="911">
        <f t="shared" si="1007"/>
        <v>170.91800000000001</v>
      </c>
      <c r="G342" s="912">
        <f t="shared" si="1007"/>
        <v>157.00399999999999</v>
      </c>
      <c r="H342" s="912">
        <f t="shared" si="1007"/>
        <v>202.881</v>
      </c>
      <c r="I342" s="911">
        <f t="shared" si="1007"/>
        <v>193.309</v>
      </c>
      <c r="J342" s="912">
        <f t="shared" si="1007"/>
        <v>184.85363000000001</v>
      </c>
      <c r="K342" s="913">
        <f t="shared" si="1007"/>
        <v>219.81246999999999</v>
      </c>
      <c r="L342" s="914">
        <f t="shared" si="1007"/>
        <v>196.29989</v>
      </c>
      <c r="M342" s="914">
        <f t="shared" si="1007"/>
        <v>226.45945000000003</v>
      </c>
      <c r="N342" s="914">
        <f t="shared" si="1007"/>
        <v>202.328</v>
      </c>
      <c r="O342" s="914">
        <f t="shared" si="1007"/>
        <v>187.79532</v>
      </c>
      <c r="P342" s="914">
        <f t="shared" si="1007"/>
        <v>141.804</v>
      </c>
      <c r="Q342" s="914">
        <f t="shared" si="1007"/>
        <v>153.76838000000001</v>
      </c>
      <c r="R342" s="914">
        <f t="shared" si="1007"/>
        <v>179.09537</v>
      </c>
      <c r="S342" s="914">
        <f t="shared" si="1007"/>
        <v>176.35517999999996</v>
      </c>
      <c r="T342" s="914">
        <f t="shared" si="1007"/>
        <v>169.85243</v>
      </c>
      <c r="U342" s="912">
        <f t="shared" si="1007"/>
        <v>198.71032</v>
      </c>
      <c r="V342" s="914">
        <f t="shared" si="1007"/>
        <v>37.404040000000002</v>
      </c>
      <c r="W342" s="912">
        <f t="shared" si="1007"/>
        <v>0</v>
      </c>
      <c r="X342" s="916">
        <f t="shared" si="1007"/>
        <v>0</v>
      </c>
      <c r="Y342" s="917">
        <f t="shared" si="1007"/>
        <v>0</v>
      </c>
      <c r="Z342" s="917">
        <f t="shared" si="1007"/>
        <v>0</v>
      </c>
      <c r="AA342" s="917">
        <f t="shared" si="1007"/>
        <v>0</v>
      </c>
      <c r="AB342" s="915">
        <f t="shared" si="1007"/>
        <v>0</v>
      </c>
      <c r="AC342" s="916">
        <f t="shared" si="1007"/>
        <v>0</v>
      </c>
      <c r="AD342" s="917">
        <f t="shared" si="1007"/>
        <v>0</v>
      </c>
      <c r="AE342" s="917">
        <f t="shared" si="1007"/>
        <v>0</v>
      </c>
      <c r="AF342" s="917">
        <f t="shared" si="1007"/>
        <v>0</v>
      </c>
      <c r="AG342" s="915">
        <f t="shared" si="1007"/>
        <v>0</v>
      </c>
      <c r="AH342" s="916">
        <f t="shared" ref="AH342:AY342" si="1008">AH12</f>
        <v>0</v>
      </c>
      <c r="AI342" s="917">
        <f t="shared" si="1008"/>
        <v>0</v>
      </c>
      <c r="AJ342" s="917">
        <f t="shared" si="1008"/>
        <v>0</v>
      </c>
      <c r="AK342" s="917">
        <f t="shared" si="1008"/>
        <v>0</v>
      </c>
      <c r="AL342" s="915">
        <f t="shared" si="1008"/>
        <v>0</v>
      </c>
      <c r="AM342" s="916">
        <f t="shared" si="1008"/>
        <v>0</v>
      </c>
      <c r="AN342" s="917">
        <f t="shared" si="1008"/>
        <v>0</v>
      </c>
      <c r="AO342" s="917">
        <f t="shared" si="1008"/>
        <v>0</v>
      </c>
      <c r="AP342" s="917">
        <f t="shared" si="1008"/>
        <v>0</v>
      </c>
      <c r="AQ342" s="917">
        <f t="shared" si="1008"/>
        <v>0</v>
      </c>
      <c r="AR342" s="917">
        <f t="shared" si="1008"/>
        <v>0</v>
      </c>
      <c r="AS342" s="917">
        <f t="shared" si="1008"/>
        <v>0</v>
      </c>
      <c r="AT342" s="917">
        <f t="shared" si="1008"/>
        <v>0</v>
      </c>
      <c r="AU342" s="917">
        <f t="shared" si="1008"/>
        <v>0</v>
      </c>
      <c r="AV342" s="917">
        <f t="shared" si="1008"/>
        <v>0</v>
      </c>
      <c r="AW342" s="917">
        <f t="shared" si="1008"/>
        <v>0</v>
      </c>
      <c r="AX342" s="917">
        <f t="shared" si="1008"/>
        <v>0</v>
      </c>
      <c r="AY342" s="915">
        <f t="shared" si="1008"/>
        <v>0</v>
      </c>
      <c r="CO342" s="819"/>
    </row>
    <row r="343" spans="1:93" ht="17.100000000000001" customHeight="1">
      <c r="A343" s="805" t="s">
        <v>375</v>
      </c>
      <c r="B343" s="1015"/>
      <c r="C343" s="1016"/>
      <c r="D343" s="1016"/>
      <c r="E343" s="1016"/>
      <c r="F343" s="1016"/>
      <c r="G343" s="1017"/>
      <c r="H343" s="1017"/>
      <c r="I343" s="1016"/>
      <c r="J343" s="1017"/>
      <c r="K343" s="1018"/>
      <c r="L343" s="1019"/>
      <c r="M343" s="1019"/>
      <c r="N343" s="1019"/>
      <c r="O343" s="1019"/>
      <c r="P343" s="1019"/>
      <c r="Q343" s="1017"/>
      <c r="R343" s="818">
        <v>220.53899999999999</v>
      </c>
      <c r="S343" s="818">
        <v>227.006</v>
      </c>
      <c r="T343" s="818">
        <v>351.53499999999997</v>
      </c>
      <c r="U343" s="816">
        <v>423.75099999999998</v>
      </c>
      <c r="V343" s="818">
        <v>303.16300000000001</v>
      </c>
      <c r="W343" s="816"/>
      <c r="X343" s="813"/>
      <c r="Y343" s="814"/>
      <c r="Z343" s="814"/>
      <c r="AA343" s="814"/>
      <c r="AB343" s="812"/>
      <c r="AC343" s="813"/>
      <c r="AD343" s="814"/>
      <c r="AE343" s="814"/>
      <c r="AF343" s="814"/>
      <c r="AG343" s="812"/>
      <c r="AH343" s="813"/>
      <c r="AI343" s="814"/>
      <c r="AJ343" s="814"/>
      <c r="AK343" s="814"/>
      <c r="AL343" s="812"/>
      <c r="AM343" s="813"/>
      <c r="AN343" s="814"/>
      <c r="AO343" s="814"/>
      <c r="AP343" s="814"/>
      <c r="AQ343" s="814"/>
      <c r="AR343" s="814"/>
      <c r="AS343" s="814"/>
      <c r="AT343" s="814"/>
      <c r="AU343" s="814"/>
      <c r="AV343" s="814"/>
      <c r="AW343" s="814"/>
      <c r="AX343" s="814"/>
      <c r="AY343" s="812"/>
      <c r="CO343" s="819">
        <v>6</v>
      </c>
    </row>
    <row r="344" spans="1:93" ht="17.100000000000001" customHeight="1">
      <c r="A344" s="909" t="s">
        <v>464</v>
      </c>
      <c r="B344" s="919">
        <f t="shared" ref="B344:AG344" si="1009">B58</f>
        <v>37.18</v>
      </c>
      <c r="C344" s="919">
        <f t="shared" si="1009"/>
        <v>38.72</v>
      </c>
      <c r="D344" s="919">
        <f t="shared" si="1009"/>
        <v>39</v>
      </c>
      <c r="E344" s="919">
        <f t="shared" si="1009"/>
        <v>41.18</v>
      </c>
      <c r="F344" s="919">
        <f t="shared" si="1009"/>
        <v>43.56</v>
      </c>
      <c r="G344" s="918">
        <f t="shared" si="1009"/>
        <v>44.94</v>
      </c>
      <c r="H344" s="918">
        <f t="shared" si="1009"/>
        <v>48.16</v>
      </c>
      <c r="I344" s="919">
        <f t="shared" si="1009"/>
        <v>49.14</v>
      </c>
      <c r="J344" s="918">
        <f t="shared" si="1009"/>
        <v>50.78</v>
      </c>
      <c r="K344" s="920">
        <f t="shared" si="1009"/>
        <v>56.44</v>
      </c>
      <c r="L344" s="921">
        <f t="shared" si="1009"/>
        <v>56.56</v>
      </c>
      <c r="M344" s="921">
        <f t="shared" si="1009"/>
        <v>62.64</v>
      </c>
      <c r="N344" s="921">
        <f t="shared" si="1009"/>
        <v>64.88</v>
      </c>
      <c r="O344" s="921">
        <f t="shared" si="1009"/>
        <v>68.08</v>
      </c>
      <c r="P344" s="921">
        <f t="shared" si="1009"/>
        <v>72.694999999999993</v>
      </c>
      <c r="Q344" s="921">
        <f t="shared" si="1009"/>
        <v>79</v>
      </c>
      <c r="R344" s="921">
        <f t="shared" si="1009"/>
        <v>78.709999999999994</v>
      </c>
      <c r="S344" s="921">
        <f t="shared" si="1009"/>
        <v>80.875</v>
      </c>
      <c r="T344" s="921">
        <f t="shared" si="1009"/>
        <v>94.46</v>
      </c>
      <c r="U344" s="918">
        <f t="shared" si="1009"/>
        <v>82.36</v>
      </c>
      <c r="V344" s="921">
        <f t="shared" si="1009"/>
        <v>84.245000000000005</v>
      </c>
      <c r="W344" s="918">
        <f t="shared" si="1009"/>
        <v>89.59</v>
      </c>
      <c r="X344" s="916">
        <f t="shared" si="1009"/>
        <v>102.2</v>
      </c>
      <c r="Y344" s="917">
        <f t="shared" si="1009"/>
        <v>99.337999999999994</v>
      </c>
      <c r="Z344" s="917">
        <f t="shared" si="1009"/>
        <v>103.97499999999999</v>
      </c>
      <c r="AA344" s="917">
        <f t="shared" si="1009"/>
        <v>108.819</v>
      </c>
      <c r="AB344" s="915">
        <f t="shared" si="1009"/>
        <v>113.88200000000001</v>
      </c>
      <c r="AC344" s="916">
        <f t="shared" si="1009"/>
        <v>119.17100000000001</v>
      </c>
      <c r="AD344" s="917">
        <f t="shared" si="1009"/>
        <v>124.7</v>
      </c>
      <c r="AE344" s="917">
        <f t="shared" si="1009"/>
        <v>130.477</v>
      </c>
      <c r="AF344" s="917">
        <f t="shared" si="1009"/>
        <v>136.51300000000001</v>
      </c>
      <c r="AG344" s="915">
        <f t="shared" si="1009"/>
        <v>139.77099999999999</v>
      </c>
      <c r="AH344" s="916">
        <f t="shared" ref="AH344:AY344" si="1010">AH58</f>
        <v>142.148</v>
      </c>
      <c r="AI344" s="917">
        <f t="shared" si="1010"/>
        <v>144.52600000000001</v>
      </c>
      <c r="AJ344" s="917">
        <f t="shared" si="1010"/>
        <v>146.11099999999999</v>
      </c>
      <c r="AK344" s="917">
        <f t="shared" si="1010"/>
        <v>147.85499999999999</v>
      </c>
      <c r="AL344" s="915">
        <f t="shared" si="1010"/>
        <v>149.91499999999999</v>
      </c>
      <c r="AM344" s="916">
        <f t="shared" si="1010"/>
        <v>152.005</v>
      </c>
      <c r="AN344" s="917">
        <f t="shared" si="1010"/>
        <v>154.12299999999999</v>
      </c>
      <c r="AO344" s="917">
        <f t="shared" si="1010"/>
        <v>156.27099999999999</v>
      </c>
      <c r="AP344" s="917">
        <f t="shared" si="1010"/>
        <v>158.44900000000001</v>
      </c>
      <c r="AQ344" s="917">
        <f t="shared" si="1010"/>
        <v>160.65700000000001</v>
      </c>
      <c r="AR344" s="917">
        <f t="shared" si="1010"/>
        <v>162.89599999999999</v>
      </c>
      <c r="AS344" s="917">
        <f t="shared" si="1010"/>
        <v>165.167</v>
      </c>
      <c r="AT344" s="917">
        <f t="shared" si="1010"/>
        <v>167.46799999999999</v>
      </c>
      <c r="AU344" s="917">
        <f t="shared" si="1010"/>
        <v>169.80199999999999</v>
      </c>
      <c r="AV344" s="917">
        <f t="shared" si="1010"/>
        <v>172.16900000000001</v>
      </c>
      <c r="AW344" s="917">
        <f t="shared" si="1010"/>
        <v>174.56800000000001</v>
      </c>
      <c r="AX344" s="917">
        <f t="shared" si="1010"/>
        <v>177.001</v>
      </c>
      <c r="AY344" s="915">
        <f t="shared" si="1010"/>
        <v>179.46799999999999</v>
      </c>
      <c r="CO344" s="819"/>
    </row>
    <row r="345" spans="1:93" ht="17.100000000000001" customHeight="1">
      <c r="A345" s="909" t="s">
        <v>465</v>
      </c>
      <c r="B345" s="919">
        <f t="shared" ref="B345:AG345" si="1011">B59</f>
        <v>0</v>
      </c>
      <c r="C345" s="919">
        <f t="shared" si="1011"/>
        <v>0</v>
      </c>
      <c r="D345" s="919">
        <f t="shared" si="1011"/>
        <v>0</v>
      </c>
      <c r="E345" s="919">
        <f t="shared" si="1011"/>
        <v>0</v>
      </c>
      <c r="F345" s="919">
        <f t="shared" si="1011"/>
        <v>0</v>
      </c>
      <c r="G345" s="918">
        <f t="shared" si="1011"/>
        <v>0</v>
      </c>
      <c r="H345" s="918">
        <f t="shared" si="1011"/>
        <v>0</v>
      </c>
      <c r="I345" s="919">
        <f t="shared" si="1011"/>
        <v>0</v>
      </c>
      <c r="J345" s="918">
        <f t="shared" si="1011"/>
        <v>0</v>
      </c>
      <c r="K345" s="920">
        <f t="shared" si="1011"/>
        <v>0</v>
      </c>
      <c r="L345" s="921">
        <f t="shared" si="1011"/>
        <v>0</v>
      </c>
      <c r="M345" s="921">
        <f t="shared" si="1011"/>
        <v>0</v>
      </c>
      <c r="N345" s="921">
        <f t="shared" si="1011"/>
        <v>0</v>
      </c>
      <c r="O345" s="921">
        <f t="shared" si="1011"/>
        <v>0</v>
      </c>
      <c r="P345" s="921">
        <f t="shared" si="1011"/>
        <v>0</v>
      </c>
      <c r="Q345" s="921">
        <f t="shared" si="1011"/>
        <v>0</v>
      </c>
      <c r="R345" s="921">
        <f t="shared" si="1011"/>
        <v>0</v>
      </c>
      <c r="S345" s="921">
        <f t="shared" si="1011"/>
        <v>0</v>
      </c>
      <c r="T345" s="921">
        <f t="shared" si="1011"/>
        <v>0</v>
      </c>
      <c r="U345" s="918">
        <f t="shared" si="1011"/>
        <v>0</v>
      </c>
      <c r="V345" s="921">
        <f t="shared" si="1011"/>
        <v>0</v>
      </c>
      <c r="W345" s="918">
        <f t="shared" si="1011"/>
        <v>0</v>
      </c>
      <c r="X345" s="916">
        <f t="shared" si="1011"/>
        <v>0</v>
      </c>
      <c r="Y345" s="917">
        <f t="shared" si="1011"/>
        <v>0</v>
      </c>
      <c r="Z345" s="917">
        <f t="shared" si="1011"/>
        <v>0</v>
      </c>
      <c r="AA345" s="917">
        <f t="shared" si="1011"/>
        <v>0</v>
      </c>
      <c r="AB345" s="915">
        <f t="shared" si="1011"/>
        <v>0</v>
      </c>
      <c r="AC345" s="916">
        <f t="shared" si="1011"/>
        <v>0</v>
      </c>
      <c r="AD345" s="917">
        <f t="shared" si="1011"/>
        <v>0</v>
      </c>
      <c r="AE345" s="917">
        <f t="shared" si="1011"/>
        <v>0</v>
      </c>
      <c r="AF345" s="917">
        <f t="shared" si="1011"/>
        <v>0</v>
      </c>
      <c r="AG345" s="915">
        <f t="shared" si="1011"/>
        <v>0</v>
      </c>
      <c r="AH345" s="916">
        <f t="shared" ref="AH345:AY345" si="1012">AH59</f>
        <v>0</v>
      </c>
      <c r="AI345" s="917">
        <f t="shared" si="1012"/>
        <v>0</v>
      </c>
      <c r="AJ345" s="917">
        <f t="shared" si="1012"/>
        <v>0</v>
      </c>
      <c r="AK345" s="917">
        <f t="shared" si="1012"/>
        <v>0</v>
      </c>
      <c r="AL345" s="915">
        <f t="shared" si="1012"/>
        <v>0</v>
      </c>
      <c r="AM345" s="916">
        <f t="shared" si="1012"/>
        <v>0</v>
      </c>
      <c r="AN345" s="917">
        <f t="shared" si="1012"/>
        <v>0</v>
      </c>
      <c r="AO345" s="917">
        <f t="shared" si="1012"/>
        <v>0</v>
      </c>
      <c r="AP345" s="917">
        <f t="shared" si="1012"/>
        <v>0</v>
      </c>
      <c r="AQ345" s="917">
        <f t="shared" si="1012"/>
        <v>0</v>
      </c>
      <c r="AR345" s="917">
        <f t="shared" si="1012"/>
        <v>0</v>
      </c>
      <c r="AS345" s="917">
        <f t="shared" si="1012"/>
        <v>0</v>
      </c>
      <c r="AT345" s="917">
        <f t="shared" si="1012"/>
        <v>0</v>
      </c>
      <c r="AU345" s="917">
        <f t="shared" si="1012"/>
        <v>0</v>
      </c>
      <c r="AV345" s="917">
        <f t="shared" si="1012"/>
        <v>0</v>
      </c>
      <c r="AW345" s="917">
        <f t="shared" si="1012"/>
        <v>0</v>
      </c>
      <c r="AX345" s="917">
        <f t="shared" si="1012"/>
        <v>0</v>
      </c>
      <c r="AY345" s="915">
        <f t="shared" si="1012"/>
        <v>0</v>
      </c>
      <c r="CO345" s="819"/>
    </row>
    <row r="346" spans="1:93" ht="17.100000000000001" customHeight="1">
      <c r="A346" s="909" t="s">
        <v>487</v>
      </c>
      <c r="B346" s="919">
        <f t="shared" ref="B346:AG346" si="1013">B66</f>
        <v>11.368</v>
      </c>
      <c r="C346" s="919">
        <f t="shared" si="1013"/>
        <v>11</v>
      </c>
      <c r="D346" s="919">
        <f t="shared" si="1013"/>
        <v>12.664</v>
      </c>
      <c r="E346" s="919">
        <f t="shared" si="1013"/>
        <v>12.288</v>
      </c>
      <c r="F346" s="919">
        <f t="shared" si="1013"/>
        <v>10.6</v>
      </c>
      <c r="G346" s="918">
        <f t="shared" si="1013"/>
        <v>10.4</v>
      </c>
      <c r="H346" s="918">
        <f t="shared" si="1013"/>
        <v>12.976000000000001</v>
      </c>
      <c r="I346" s="919">
        <f t="shared" si="1013"/>
        <v>11.423999999999999</v>
      </c>
      <c r="J346" s="918">
        <f t="shared" si="1013"/>
        <v>10.416</v>
      </c>
      <c r="K346" s="920">
        <f t="shared" si="1013"/>
        <v>10.72</v>
      </c>
      <c r="L346" s="921">
        <f t="shared" si="1013"/>
        <v>10.36</v>
      </c>
      <c r="M346" s="921">
        <f t="shared" si="1013"/>
        <v>10.38</v>
      </c>
      <c r="N346" s="921">
        <f t="shared" si="1013"/>
        <v>10.58</v>
      </c>
      <c r="O346" s="921">
        <f t="shared" si="1013"/>
        <v>6.94</v>
      </c>
      <c r="P346" s="921">
        <f t="shared" si="1013"/>
        <v>8.34</v>
      </c>
      <c r="Q346" s="921">
        <f t="shared" si="1013"/>
        <v>10.94</v>
      </c>
      <c r="R346" s="921">
        <f t="shared" si="1013"/>
        <v>11.205</v>
      </c>
      <c r="S346" s="921">
        <f t="shared" si="1013"/>
        <v>10.69</v>
      </c>
      <c r="T346" s="921">
        <f t="shared" si="1013"/>
        <v>10.115</v>
      </c>
      <c r="U346" s="918">
        <f t="shared" si="1013"/>
        <v>12.96</v>
      </c>
      <c r="V346" s="921">
        <f t="shared" si="1013"/>
        <v>11.994999999999999</v>
      </c>
      <c r="W346" s="918">
        <f t="shared" si="1013"/>
        <v>7.8650000000000002</v>
      </c>
      <c r="X346" s="916">
        <f t="shared" si="1013"/>
        <v>12</v>
      </c>
      <c r="Y346" s="917">
        <f t="shared" si="1013"/>
        <v>12</v>
      </c>
      <c r="Z346" s="917">
        <f t="shared" si="1013"/>
        <v>12</v>
      </c>
      <c r="AA346" s="917">
        <f t="shared" si="1013"/>
        <v>12</v>
      </c>
      <c r="AB346" s="915">
        <f t="shared" si="1013"/>
        <v>12</v>
      </c>
      <c r="AC346" s="916">
        <f t="shared" si="1013"/>
        <v>12</v>
      </c>
      <c r="AD346" s="917">
        <f t="shared" si="1013"/>
        <v>12</v>
      </c>
      <c r="AE346" s="917">
        <f t="shared" si="1013"/>
        <v>12</v>
      </c>
      <c r="AF346" s="917">
        <f t="shared" si="1013"/>
        <v>12</v>
      </c>
      <c r="AG346" s="915">
        <f t="shared" si="1013"/>
        <v>12</v>
      </c>
      <c r="AH346" s="916">
        <f t="shared" ref="AH346:AY346" si="1014">AH66</f>
        <v>12</v>
      </c>
      <c r="AI346" s="917">
        <f t="shared" si="1014"/>
        <v>12</v>
      </c>
      <c r="AJ346" s="917">
        <f t="shared" si="1014"/>
        <v>12</v>
      </c>
      <c r="AK346" s="917">
        <f t="shared" si="1014"/>
        <v>12</v>
      </c>
      <c r="AL346" s="915">
        <f t="shared" si="1014"/>
        <v>12</v>
      </c>
      <c r="AM346" s="916">
        <f t="shared" si="1014"/>
        <v>12</v>
      </c>
      <c r="AN346" s="917">
        <f t="shared" si="1014"/>
        <v>12</v>
      </c>
      <c r="AO346" s="917">
        <f t="shared" si="1014"/>
        <v>12</v>
      </c>
      <c r="AP346" s="917">
        <f t="shared" si="1014"/>
        <v>12</v>
      </c>
      <c r="AQ346" s="917">
        <f t="shared" si="1014"/>
        <v>12</v>
      </c>
      <c r="AR346" s="917">
        <f t="shared" si="1014"/>
        <v>12</v>
      </c>
      <c r="AS346" s="917">
        <f t="shared" si="1014"/>
        <v>12</v>
      </c>
      <c r="AT346" s="917">
        <f t="shared" si="1014"/>
        <v>12</v>
      </c>
      <c r="AU346" s="917">
        <f t="shared" si="1014"/>
        <v>12</v>
      </c>
      <c r="AV346" s="917">
        <f t="shared" si="1014"/>
        <v>12</v>
      </c>
      <c r="AW346" s="917">
        <f t="shared" si="1014"/>
        <v>12</v>
      </c>
      <c r="AX346" s="917">
        <f t="shared" si="1014"/>
        <v>12</v>
      </c>
      <c r="AY346" s="915">
        <f t="shared" si="1014"/>
        <v>12</v>
      </c>
      <c r="CO346" s="819"/>
    </row>
    <row r="347" spans="1:93" ht="17.100000000000001" customHeight="1">
      <c r="A347" s="909" t="s">
        <v>488</v>
      </c>
      <c r="B347" s="919">
        <f t="shared" ref="B347:AG347" si="1015">B74</f>
        <v>0</v>
      </c>
      <c r="C347" s="919">
        <f t="shared" si="1015"/>
        <v>0</v>
      </c>
      <c r="D347" s="919">
        <f t="shared" si="1015"/>
        <v>0</v>
      </c>
      <c r="E347" s="919">
        <f t="shared" si="1015"/>
        <v>0</v>
      </c>
      <c r="F347" s="919">
        <f t="shared" si="1015"/>
        <v>0</v>
      </c>
      <c r="G347" s="918">
        <f t="shared" si="1015"/>
        <v>0</v>
      </c>
      <c r="H347" s="918">
        <f t="shared" si="1015"/>
        <v>27.2</v>
      </c>
      <c r="I347" s="919">
        <f t="shared" si="1015"/>
        <v>37.200000000000003</v>
      </c>
      <c r="J347" s="918">
        <f t="shared" si="1015"/>
        <v>42.8</v>
      </c>
      <c r="K347" s="920">
        <f t="shared" si="1015"/>
        <v>51.6</v>
      </c>
      <c r="L347" s="921">
        <f t="shared" si="1015"/>
        <v>61.2</v>
      </c>
      <c r="M347" s="921">
        <f t="shared" si="1015"/>
        <v>86</v>
      </c>
      <c r="N347" s="921">
        <f t="shared" si="1015"/>
        <v>124</v>
      </c>
      <c r="O347" s="921">
        <f t="shared" si="1015"/>
        <v>131.6</v>
      </c>
      <c r="P347" s="921">
        <f t="shared" si="1015"/>
        <v>98.42</v>
      </c>
      <c r="Q347" s="921">
        <f t="shared" si="1015"/>
        <v>124.21</v>
      </c>
      <c r="R347" s="921">
        <f t="shared" si="1015"/>
        <v>120.46</v>
      </c>
      <c r="S347" s="921">
        <f t="shared" si="1015"/>
        <v>116.96</v>
      </c>
      <c r="T347" s="921">
        <f t="shared" si="1015"/>
        <v>219.24</v>
      </c>
      <c r="U347" s="918">
        <f t="shared" si="1015"/>
        <v>223.67</v>
      </c>
      <c r="V347" s="921">
        <f t="shared" si="1015"/>
        <v>182.45</v>
      </c>
      <c r="W347" s="918">
        <f t="shared" si="1015"/>
        <v>214.14</v>
      </c>
      <c r="X347" s="916">
        <f t="shared" si="1015"/>
        <v>200</v>
      </c>
      <c r="Y347" s="917">
        <f t="shared" si="1015"/>
        <v>200</v>
      </c>
      <c r="Z347" s="917">
        <f t="shared" si="1015"/>
        <v>200</v>
      </c>
      <c r="AA347" s="917">
        <f t="shared" si="1015"/>
        <v>200</v>
      </c>
      <c r="AB347" s="915">
        <f t="shared" si="1015"/>
        <v>200</v>
      </c>
      <c r="AC347" s="916">
        <f t="shared" si="1015"/>
        <v>200</v>
      </c>
      <c r="AD347" s="917">
        <f t="shared" si="1015"/>
        <v>200</v>
      </c>
      <c r="AE347" s="917">
        <f t="shared" si="1015"/>
        <v>200</v>
      </c>
      <c r="AF347" s="917">
        <f t="shared" si="1015"/>
        <v>200</v>
      </c>
      <c r="AG347" s="915">
        <f t="shared" si="1015"/>
        <v>200</v>
      </c>
      <c r="AH347" s="916">
        <f t="shared" ref="AH347:AY347" si="1016">AH74</f>
        <v>200</v>
      </c>
      <c r="AI347" s="917">
        <f t="shared" si="1016"/>
        <v>200</v>
      </c>
      <c r="AJ347" s="917">
        <f t="shared" si="1016"/>
        <v>200</v>
      </c>
      <c r="AK347" s="917">
        <f t="shared" si="1016"/>
        <v>200</v>
      </c>
      <c r="AL347" s="915">
        <f t="shared" si="1016"/>
        <v>200</v>
      </c>
      <c r="AM347" s="916">
        <f t="shared" si="1016"/>
        <v>200</v>
      </c>
      <c r="AN347" s="917">
        <f t="shared" si="1016"/>
        <v>200</v>
      </c>
      <c r="AO347" s="917">
        <f t="shared" si="1016"/>
        <v>200</v>
      </c>
      <c r="AP347" s="917">
        <f t="shared" si="1016"/>
        <v>200</v>
      </c>
      <c r="AQ347" s="917">
        <f t="shared" si="1016"/>
        <v>200</v>
      </c>
      <c r="AR347" s="917">
        <f t="shared" si="1016"/>
        <v>200</v>
      </c>
      <c r="AS347" s="917">
        <f t="shared" si="1016"/>
        <v>200</v>
      </c>
      <c r="AT347" s="917">
        <f t="shared" si="1016"/>
        <v>200</v>
      </c>
      <c r="AU347" s="917">
        <f t="shared" si="1016"/>
        <v>200</v>
      </c>
      <c r="AV347" s="917">
        <f t="shared" si="1016"/>
        <v>200</v>
      </c>
      <c r="AW347" s="917">
        <f t="shared" si="1016"/>
        <v>200</v>
      </c>
      <c r="AX347" s="917">
        <f t="shared" si="1016"/>
        <v>200</v>
      </c>
      <c r="AY347" s="915">
        <f t="shared" si="1016"/>
        <v>200</v>
      </c>
      <c r="CO347" s="819"/>
    </row>
    <row r="348" spans="1:93" ht="17.100000000000001" customHeight="1">
      <c r="A348" s="805" t="s">
        <v>376</v>
      </c>
      <c r="B348" s="1015"/>
      <c r="C348" s="1016"/>
      <c r="D348" s="1016"/>
      <c r="E348" s="1016"/>
      <c r="F348" s="1016"/>
      <c r="G348" s="1017"/>
      <c r="H348" s="1017"/>
      <c r="I348" s="1016"/>
      <c r="J348" s="1017"/>
      <c r="K348" s="1018"/>
      <c r="L348" s="1019"/>
      <c r="M348" s="1019"/>
      <c r="N348" s="1019"/>
      <c r="O348" s="1019"/>
      <c r="P348" s="1019"/>
      <c r="Q348" s="1017"/>
      <c r="R348" s="818">
        <v>1.17</v>
      </c>
      <c r="S348" s="818">
        <v>1.1599999999999999</v>
      </c>
      <c r="T348" s="818">
        <v>6.95</v>
      </c>
      <c r="U348" s="816">
        <v>6.19</v>
      </c>
      <c r="V348" s="818">
        <v>1.135</v>
      </c>
      <c r="W348" s="816"/>
      <c r="X348" s="813"/>
      <c r="Y348" s="814"/>
      <c r="Z348" s="814"/>
      <c r="AA348" s="814"/>
      <c r="AB348" s="812"/>
      <c r="AC348" s="813"/>
      <c r="AD348" s="814"/>
      <c r="AE348" s="814"/>
      <c r="AF348" s="814"/>
      <c r="AG348" s="812"/>
      <c r="AH348" s="813"/>
      <c r="AI348" s="814"/>
      <c r="AJ348" s="814"/>
      <c r="AK348" s="814"/>
      <c r="AL348" s="812"/>
      <c r="AM348" s="813"/>
      <c r="AN348" s="814"/>
      <c r="AO348" s="814"/>
      <c r="AP348" s="814"/>
      <c r="AQ348" s="814"/>
      <c r="AR348" s="814"/>
      <c r="AS348" s="814"/>
      <c r="AT348" s="814"/>
      <c r="AU348" s="814"/>
      <c r="AV348" s="814"/>
      <c r="AW348" s="814"/>
      <c r="AX348" s="814"/>
      <c r="AY348" s="812"/>
      <c r="CO348" s="819">
        <v>7</v>
      </c>
    </row>
    <row r="349" spans="1:93" ht="17.100000000000001" customHeight="1">
      <c r="A349" s="909" t="s">
        <v>466</v>
      </c>
      <c r="B349" s="919">
        <f t="shared" ref="B349:AG349" si="1017">B67</f>
        <v>1.44</v>
      </c>
      <c r="C349" s="919">
        <f t="shared" si="1017"/>
        <v>1.58</v>
      </c>
      <c r="D349" s="919">
        <f t="shared" si="1017"/>
        <v>1.66</v>
      </c>
      <c r="E349" s="919">
        <f t="shared" si="1017"/>
        <v>1.26</v>
      </c>
      <c r="F349" s="919">
        <f t="shared" si="1017"/>
        <v>1.22</v>
      </c>
      <c r="G349" s="918">
        <f t="shared" si="1017"/>
        <v>1.22</v>
      </c>
      <c r="H349" s="918">
        <f t="shared" si="1017"/>
        <v>1.2</v>
      </c>
      <c r="I349" s="919">
        <f t="shared" si="1017"/>
        <v>1.2</v>
      </c>
      <c r="J349" s="918">
        <f t="shared" si="1017"/>
        <v>1.2</v>
      </c>
      <c r="K349" s="920">
        <f t="shared" si="1017"/>
        <v>1.2</v>
      </c>
      <c r="L349" s="921">
        <f t="shared" si="1017"/>
        <v>1.2</v>
      </c>
      <c r="M349" s="921">
        <f t="shared" si="1017"/>
        <v>1.26</v>
      </c>
      <c r="N349" s="921">
        <f t="shared" si="1017"/>
        <v>1.2</v>
      </c>
      <c r="O349" s="921">
        <f t="shared" si="1017"/>
        <v>1.18</v>
      </c>
      <c r="P349" s="921">
        <f t="shared" si="1017"/>
        <v>1.19</v>
      </c>
      <c r="Q349" s="921">
        <f t="shared" si="1017"/>
        <v>1.22</v>
      </c>
      <c r="R349" s="921">
        <f t="shared" si="1017"/>
        <v>1.17</v>
      </c>
      <c r="S349" s="921">
        <f t="shared" si="1017"/>
        <v>1.1599999999999999</v>
      </c>
      <c r="T349" s="921">
        <f t="shared" si="1017"/>
        <v>6.95</v>
      </c>
      <c r="U349" s="918">
        <f t="shared" si="1017"/>
        <v>6.19</v>
      </c>
      <c r="V349" s="921">
        <f t="shared" si="1017"/>
        <v>1.135</v>
      </c>
      <c r="W349" s="918">
        <f t="shared" si="1017"/>
        <v>1.125</v>
      </c>
      <c r="X349" s="916">
        <f t="shared" si="1017"/>
        <v>1.1100000000000001</v>
      </c>
      <c r="Y349" s="917">
        <f t="shared" si="1017"/>
        <v>1.125</v>
      </c>
      <c r="Z349" s="917">
        <f t="shared" si="1017"/>
        <v>1.125</v>
      </c>
      <c r="AA349" s="917">
        <f t="shared" si="1017"/>
        <v>1.125</v>
      </c>
      <c r="AB349" s="915">
        <f t="shared" si="1017"/>
        <v>1.125</v>
      </c>
      <c r="AC349" s="916">
        <f t="shared" si="1017"/>
        <v>1.125</v>
      </c>
      <c r="AD349" s="917">
        <f t="shared" si="1017"/>
        <v>1.125</v>
      </c>
      <c r="AE349" s="917">
        <f t="shared" si="1017"/>
        <v>1.125</v>
      </c>
      <c r="AF349" s="917">
        <f t="shared" si="1017"/>
        <v>1.125</v>
      </c>
      <c r="AG349" s="915">
        <f t="shared" si="1017"/>
        <v>1.125</v>
      </c>
      <c r="AH349" s="916">
        <f t="shared" ref="AH349:AY349" si="1018">AH67</f>
        <v>1.125</v>
      </c>
      <c r="AI349" s="917">
        <f t="shared" si="1018"/>
        <v>1.125</v>
      </c>
      <c r="AJ349" s="917">
        <f t="shared" si="1018"/>
        <v>1.125</v>
      </c>
      <c r="AK349" s="917">
        <f t="shared" si="1018"/>
        <v>1.125</v>
      </c>
      <c r="AL349" s="915">
        <f t="shared" si="1018"/>
        <v>1.125</v>
      </c>
      <c r="AM349" s="916">
        <f t="shared" si="1018"/>
        <v>1.125</v>
      </c>
      <c r="AN349" s="917">
        <f t="shared" si="1018"/>
        <v>1.125</v>
      </c>
      <c r="AO349" s="917">
        <f t="shared" si="1018"/>
        <v>1.125</v>
      </c>
      <c r="AP349" s="917">
        <f t="shared" si="1018"/>
        <v>1.125</v>
      </c>
      <c r="AQ349" s="917">
        <f t="shared" si="1018"/>
        <v>1.125</v>
      </c>
      <c r="AR349" s="917">
        <f t="shared" si="1018"/>
        <v>1.125</v>
      </c>
      <c r="AS349" s="917">
        <f t="shared" si="1018"/>
        <v>1.125</v>
      </c>
      <c r="AT349" s="917">
        <f t="shared" si="1018"/>
        <v>1.125</v>
      </c>
      <c r="AU349" s="917">
        <f t="shared" si="1018"/>
        <v>1.125</v>
      </c>
      <c r="AV349" s="917">
        <f t="shared" si="1018"/>
        <v>1.125</v>
      </c>
      <c r="AW349" s="917">
        <f t="shared" si="1018"/>
        <v>1.125</v>
      </c>
      <c r="AX349" s="917">
        <f t="shared" si="1018"/>
        <v>1.125</v>
      </c>
      <c r="AY349" s="915">
        <f t="shared" si="1018"/>
        <v>1.125</v>
      </c>
      <c r="CO349" s="819"/>
    </row>
    <row r="350" spans="1:93" ht="17.100000000000001" customHeight="1">
      <c r="A350" s="909" t="s">
        <v>467</v>
      </c>
      <c r="B350" s="919">
        <f t="shared" ref="B350:AG350" si="1019">B68</f>
        <v>1.748</v>
      </c>
      <c r="C350" s="919">
        <f t="shared" si="1019"/>
        <v>1.48</v>
      </c>
      <c r="D350" s="919">
        <f t="shared" si="1019"/>
        <v>1.76</v>
      </c>
      <c r="E350" s="919">
        <f t="shared" si="1019"/>
        <v>1.88</v>
      </c>
      <c r="F350" s="919">
        <f t="shared" si="1019"/>
        <v>1.92</v>
      </c>
      <c r="G350" s="918">
        <f t="shared" si="1019"/>
        <v>0</v>
      </c>
      <c r="H350" s="918">
        <f t="shared" si="1019"/>
        <v>0</v>
      </c>
      <c r="I350" s="919">
        <f t="shared" si="1019"/>
        <v>0</v>
      </c>
      <c r="J350" s="918">
        <f t="shared" si="1019"/>
        <v>0</v>
      </c>
      <c r="K350" s="920">
        <f t="shared" si="1019"/>
        <v>0</v>
      </c>
      <c r="L350" s="921">
        <f t="shared" si="1019"/>
        <v>0</v>
      </c>
      <c r="M350" s="921">
        <f t="shared" si="1019"/>
        <v>0</v>
      </c>
      <c r="N350" s="921">
        <f t="shared" si="1019"/>
        <v>0</v>
      </c>
      <c r="O350" s="921">
        <f t="shared" si="1019"/>
        <v>0.02</v>
      </c>
      <c r="P350" s="921">
        <f t="shared" si="1019"/>
        <v>0</v>
      </c>
      <c r="Q350" s="921">
        <f t="shared" si="1019"/>
        <v>0</v>
      </c>
      <c r="R350" s="921">
        <f t="shared" si="1019"/>
        <v>0</v>
      </c>
      <c r="S350" s="921">
        <f t="shared" si="1019"/>
        <v>0</v>
      </c>
      <c r="T350" s="921">
        <f t="shared" si="1019"/>
        <v>0</v>
      </c>
      <c r="U350" s="918">
        <f t="shared" si="1019"/>
        <v>0</v>
      </c>
      <c r="V350" s="921">
        <f t="shared" si="1019"/>
        <v>0</v>
      </c>
      <c r="W350" s="918">
        <f t="shared" si="1019"/>
        <v>0</v>
      </c>
      <c r="X350" s="916">
        <f t="shared" si="1019"/>
        <v>0</v>
      </c>
      <c r="Y350" s="917">
        <f t="shared" si="1019"/>
        <v>0</v>
      </c>
      <c r="Z350" s="917">
        <f t="shared" si="1019"/>
        <v>0</v>
      </c>
      <c r="AA350" s="917">
        <f t="shared" si="1019"/>
        <v>0</v>
      </c>
      <c r="AB350" s="915">
        <f t="shared" si="1019"/>
        <v>0</v>
      </c>
      <c r="AC350" s="916">
        <f t="shared" si="1019"/>
        <v>0</v>
      </c>
      <c r="AD350" s="917">
        <f t="shared" si="1019"/>
        <v>0</v>
      </c>
      <c r="AE350" s="917">
        <f t="shared" si="1019"/>
        <v>0</v>
      </c>
      <c r="AF350" s="917">
        <f t="shared" si="1019"/>
        <v>0</v>
      </c>
      <c r="AG350" s="915">
        <f t="shared" si="1019"/>
        <v>0</v>
      </c>
      <c r="AH350" s="916">
        <f t="shared" ref="AH350:AY350" si="1020">AH68</f>
        <v>0</v>
      </c>
      <c r="AI350" s="917">
        <f t="shared" si="1020"/>
        <v>0</v>
      </c>
      <c r="AJ350" s="917">
        <f t="shared" si="1020"/>
        <v>0</v>
      </c>
      <c r="AK350" s="917">
        <f t="shared" si="1020"/>
        <v>0</v>
      </c>
      <c r="AL350" s="915">
        <f t="shared" si="1020"/>
        <v>0</v>
      </c>
      <c r="AM350" s="916">
        <f t="shared" si="1020"/>
        <v>0</v>
      </c>
      <c r="AN350" s="917">
        <f t="shared" si="1020"/>
        <v>0</v>
      </c>
      <c r="AO350" s="917">
        <f t="shared" si="1020"/>
        <v>0</v>
      </c>
      <c r="AP350" s="917">
        <f t="shared" si="1020"/>
        <v>0</v>
      </c>
      <c r="AQ350" s="917">
        <f t="shared" si="1020"/>
        <v>0</v>
      </c>
      <c r="AR350" s="917">
        <f t="shared" si="1020"/>
        <v>0</v>
      </c>
      <c r="AS350" s="917">
        <f t="shared" si="1020"/>
        <v>0</v>
      </c>
      <c r="AT350" s="917">
        <f t="shared" si="1020"/>
        <v>0</v>
      </c>
      <c r="AU350" s="917">
        <f t="shared" si="1020"/>
        <v>0</v>
      </c>
      <c r="AV350" s="917">
        <f t="shared" si="1020"/>
        <v>0</v>
      </c>
      <c r="AW350" s="917">
        <f t="shared" si="1020"/>
        <v>0</v>
      </c>
      <c r="AX350" s="917">
        <f t="shared" si="1020"/>
        <v>0</v>
      </c>
      <c r="AY350" s="915">
        <f t="shared" si="1020"/>
        <v>0</v>
      </c>
      <c r="CO350" s="819"/>
    </row>
    <row r="351" spans="1:93" ht="17.100000000000001" customHeight="1">
      <c r="A351" s="909" t="s">
        <v>468</v>
      </c>
      <c r="B351" s="919">
        <f t="shared" ref="B351:AG351" si="1021">B69</f>
        <v>0</v>
      </c>
      <c r="C351" s="919">
        <f t="shared" si="1021"/>
        <v>0</v>
      </c>
      <c r="D351" s="919">
        <f t="shared" si="1021"/>
        <v>0</v>
      </c>
      <c r="E351" s="919">
        <f t="shared" si="1021"/>
        <v>1.48</v>
      </c>
      <c r="F351" s="919">
        <f t="shared" si="1021"/>
        <v>1.1599999999999999</v>
      </c>
      <c r="G351" s="918">
        <f t="shared" si="1021"/>
        <v>0</v>
      </c>
      <c r="H351" s="918">
        <f t="shared" si="1021"/>
        <v>0</v>
      </c>
      <c r="I351" s="919">
        <f t="shared" si="1021"/>
        <v>0</v>
      </c>
      <c r="J351" s="918">
        <f t="shared" si="1021"/>
        <v>0</v>
      </c>
      <c r="K351" s="920">
        <f t="shared" si="1021"/>
        <v>0</v>
      </c>
      <c r="L351" s="921">
        <f t="shared" si="1021"/>
        <v>0</v>
      </c>
      <c r="M351" s="921">
        <f t="shared" si="1021"/>
        <v>0</v>
      </c>
      <c r="N351" s="921">
        <f t="shared" si="1021"/>
        <v>0</v>
      </c>
      <c r="O351" s="921">
        <f t="shared" si="1021"/>
        <v>0</v>
      </c>
      <c r="P351" s="921">
        <f t="shared" si="1021"/>
        <v>0</v>
      </c>
      <c r="Q351" s="921">
        <f t="shared" si="1021"/>
        <v>0</v>
      </c>
      <c r="R351" s="921">
        <f t="shared" si="1021"/>
        <v>0</v>
      </c>
      <c r="S351" s="921">
        <f t="shared" si="1021"/>
        <v>0</v>
      </c>
      <c r="T351" s="921">
        <f t="shared" si="1021"/>
        <v>0</v>
      </c>
      <c r="U351" s="918">
        <f t="shared" si="1021"/>
        <v>0</v>
      </c>
      <c r="V351" s="921">
        <f t="shared" si="1021"/>
        <v>0</v>
      </c>
      <c r="W351" s="918">
        <f t="shared" si="1021"/>
        <v>0</v>
      </c>
      <c r="X351" s="916">
        <f t="shared" si="1021"/>
        <v>0</v>
      </c>
      <c r="Y351" s="917">
        <f t="shared" si="1021"/>
        <v>0</v>
      </c>
      <c r="Z351" s="917">
        <f t="shared" si="1021"/>
        <v>0</v>
      </c>
      <c r="AA351" s="917">
        <f t="shared" si="1021"/>
        <v>0</v>
      </c>
      <c r="AB351" s="915">
        <f t="shared" si="1021"/>
        <v>0</v>
      </c>
      <c r="AC351" s="916">
        <f t="shared" si="1021"/>
        <v>0</v>
      </c>
      <c r="AD351" s="917">
        <f t="shared" si="1021"/>
        <v>0</v>
      </c>
      <c r="AE351" s="917">
        <f t="shared" si="1021"/>
        <v>0</v>
      </c>
      <c r="AF351" s="917">
        <f t="shared" si="1021"/>
        <v>0</v>
      </c>
      <c r="AG351" s="915">
        <f t="shared" si="1021"/>
        <v>0</v>
      </c>
      <c r="AH351" s="916">
        <f t="shared" ref="AH351:AY351" si="1022">AH69</f>
        <v>0</v>
      </c>
      <c r="AI351" s="917">
        <f t="shared" si="1022"/>
        <v>0</v>
      </c>
      <c r="AJ351" s="917">
        <f t="shared" si="1022"/>
        <v>0</v>
      </c>
      <c r="AK351" s="917">
        <f t="shared" si="1022"/>
        <v>0</v>
      </c>
      <c r="AL351" s="915">
        <f t="shared" si="1022"/>
        <v>0</v>
      </c>
      <c r="AM351" s="916">
        <f t="shared" si="1022"/>
        <v>0</v>
      </c>
      <c r="AN351" s="917">
        <f t="shared" si="1022"/>
        <v>0</v>
      </c>
      <c r="AO351" s="917">
        <f t="shared" si="1022"/>
        <v>0</v>
      </c>
      <c r="AP351" s="917">
        <f t="shared" si="1022"/>
        <v>0</v>
      </c>
      <c r="AQ351" s="917">
        <f t="shared" si="1022"/>
        <v>0</v>
      </c>
      <c r="AR351" s="917">
        <f t="shared" si="1022"/>
        <v>0</v>
      </c>
      <c r="AS351" s="917">
        <f t="shared" si="1022"/>
        <v>0</v>
      </c>
      <c r="AT351" s="917">
        <f t="shared" si="1022"/>
        <v>0</v>
      </c>
      <c r="AU351" s="917">
        <f t="shared" si="1022"/>
        <v>0</v>
      </c>
      <c r="AV351" s="917">
        <f t="shared" si="1022"/>
        <v>0</v>
      </c>
      <c r="AW351" s="917">
        <f t="shared" si="1022"/>
        <v>0</v>
      </c>
      <c r="AX351" s="917">
        <f t="shared" si="1022"/>
        <v>0</v>
      </c>
      <c r="AY351" s="915">
        <f t="shared" si="1022"/>
        <v>0</v>
      </c>
      <c r="CO351" s="819"/>
    </row>
    <row r="352" spans="1:93" ht="17.100000000000001" customHeight="1">
      <c r="A352" s="909" t="s">
        <v>469</v>
      </c>
      <c r="B352" s="919">
        <f t="shared" ref="B352:AG352" si="1023">B70</f>
        <v>0</v>
      </c>
      <c r="C352" s="919">
        <f t="shared" si="1023"/>
        <v>0</v>
      </c>
      <c r="D352" s="919">
        <f t="shared" si="1023"/>
        <v>0</v>
      </c>
      <c r="E352" s="919">
        <f t="shared" si="1023"/>
        <v>0</v>
      </c>
      <c r="F352" s="919">
        <f t="shared" si="1023"/>
        <v>0</v>
      </c>
      <c r="G352" s="918">
        <f t="shared" si="1023"/>
        <v>0</v>
      </c>
      <c r="H352" s="918">
        <f t="shared" si="1023"/>
        <v>0</v>
      </c>
      <c r="I352" s="919">
        <f t="shared" si="1023"/>
        <v>0</v>
      </c>
      <c r="J352" s="918">
        <f t="shared" si="1023"/>
        <v>0</v>
      </c>
      <c r="K352" s="920">
        <f t="shared" si="1023"/>
        <v>0</v>
      </c>
      <c r="L352" s="921">
        <f t="shared" si="1023"/>
        <v>0</v>
      </c>
      <c r="M352" s="921">
        <f t="shared" si="1023"/>
        <v>0</v>
      </c>
      <c r="N352" s="921">
        <f t="shared" si="1023"/>
        <v>0</v>
      </c>
      <c r="O352" s="921">
        <f t="shared" si="1023"/>
        <v>0</v>
      </c>
      <c r="P352" s="921">
        <f t="shared" si="1023"/>
        <v>0</v>
      </c>
      <c r="Q352" s="921">
        <f t="shared" si="1023"/>
        <v>0</v>
      </c>
      <c r="R352" s="921">
        <f t="shared" si="1023"/>
        <v>0</v>
      </c>
      <c r="S352" s="921">
        <f t="shared" si="1023"/>
        <v>0</v>
      </c>
      <c r="T352" s="921">
        <f t="shared" si="1023"/>
        <v>0</v>
      </c>
      <c r="U352" s="918">
        <f t="shared" si="1023"/>
        <v>0</v>
      </c>
      <c r="V352" s="921">
        <f t="shared" si="1023"/>
        <v>0</v>
      </c>
      <c r="W352" s="918">
        <f t="shared" si="1023"/>
        <v>0</v>
      </c>
      <c r="X352" s="916">
        <f t="shared" si="1023"/>
        <v>0</v>
      </c>
      <c r="Y352" s="917">
        <f t="shared" si="1023"/>
        <v>0</v>
      </c>
      <c r="Z352" s="917">
        <f t="shared" si="1023"/>
        <v>0</v>
      </c>
      <c r="AA352" s="917">
        <f t="shared" si="1023"/>
        <v>0</v>
      </c>
      <c r="AB352" s="915">
        <f t="shared" si="1023"/>
        <v>0</v>
      </c>
      <c r="AC352" s="916">
        <f t="shared" si="1023"/>
        <v>0</v>
      </c>
      <c r="AD352" s="917">
        <f t="shared" si="1023"/>
        <v>0</v>
      </c>
      <c r="AE352" s="917">
        <f t="shared" si="1023"/>
        <v>0</v>
      </c>
      <c r="AF352" s="917">
        <f t="shared" si="1023"/>
        <v>0</v>
      </c>
      <c r="AG352" s="915">
        <f t="shared" si="1023"/>
        <v>0</v>
      </c>
      <c r="AH352" s="916">
        <f t="shared" ref="AH352:AY352" si="1024">AH70</f>
        <v>0</v>
      </c>
      <c r="AI352" s="917">
        <f t="shared" si="1024"/>
        <v>0</v>
      </c>
      <c r="AJ352" s="917">
        <f t="shared" si="1024"/>
        <v>0</v>
      </c>
      <c r="AK352" s="917">
        <f t="shared" si="1024"/>
        <v>0</v>
      </c>
      <c r="AL352" s="915">
        <f t="shared" si="1024"/>
        <v>0</v>
      </c>
      <c r="AM352" s="916">
        <f t="shared" si="1024"/>
        <v>0</v>
      </c>
      <c r="AN352" s="917">
        <f t="shared" si="1024"/>
        <v>0</v>
      </c>
      <c r="AO352" s="917">
        <f t="shared" si="1024"/>
        <v>0</v>
      </c>
      <c r="AP352" s="917">
        <f t="shared" si="1024"/>
        <v>0</v>
      </c>
      <c r="AQ352" s="917">
        <f t="shared" si="1024"/>
        <v>0</v>
      </c>
      <c r="AR352" s="917">
        <f t="shared" si="1024"/>
        <v>0</v>
      </c>
      <c r="AS352" s="917">
        <f t="shared" si="1024"/>
        <v>0</v>
      </c>
      <c r="AT352" s="917">
        <f t="shared" si="1024"/>
        <v>0</v>
      </c>
      <c r="AU352" s="917">
        <f t="shared" si="1024"/>
        <v>0</v>
      </c>
      <c r="AV352" s="917">
        <f t="shared" si="1024"/>
        <v>0</v>
      </c>
      <c r="AW352" s="917">
        <f t="shared" si="1024"/>
        <v>0</v>
      </c>
      <c r="AX352" s="917">
        <f t="shared" si="1024"/>
        <v>0</v>
      </c>
      <c r="AY352" s="915">
        <f t="shared" si="1024"/>
        <v>0</v>
      </c>
      <c r="CO352" s="819"/>
    </row>
    <row r="353" spans="1:93" ht="17.100000000000001" customHeight="1">
      <c r="A353" s="909" t="s">
        <v>503</v>
      </c>
      <c r="B353" s="1015"/>
      <c r="C353" s="1016"/>
      <c r="D353" s="1016"/>
      <c r="E353" s="1016"/>
      <c r="F353" s="1016"/>
      <c r="G353" s="1017"/>
      <c r="H353" s="1017"/>
      <c r="I353" s="1016"/>
      <c r="J353" s="1017"/>
      <c r="K353" s="1018"/>
      <c r="L353" s="1019"/>
      <c r="M353" s="1019"/>
      <c r="N353" s="1019"/>
      <c r="O353" s="1019"/>
      <c r="P353" s="1019"/>
      <c r="Q353" s="1017"/>
      <c r="R353" s="1017"/>
      <c r="S353" s="921">
        <v>80.507000000000005</v>
      </c>
      <c r="T353" s="921">
        <v>148.91999999999999</v>
      </c>
      <c r="U353" s="918">
        <v>238.58500000000001</v>
      </c>
      <c r="V353" s="921">
        <v>250.958</v>
      </c>
      <c r="W353" s="918">
        <v>143</v>
      </c>
      <c r="X353" s="916">
        <v>147</v>
      </c>
      <c r="Y353" s="917">
        <v>155</v>
      </c>
      <c r="Z353" s="917">
        <v>147</v>
      </c>
      <c r="AA353" s="917">
        <v>148</v>
      </c>
      <c r="AB353" s="915">
        <v>139</v>
      </c>
      <c r="AC353" s="916">
        <v>134</v>
      </c>
      <c r="AD353" s="917">
        <v>134</v>
      </c>
      <c r="AE353" s="917">
        <v>138</v>
      </c>
      <c r="AF353" s="917">
        <v>138</v>
      </c>
      <c r="AG353" s="915">
        <v>138</v>
      </c>
      <c r="AH353" s="916">
        <v>132</v>
      </c>
      <c r="AI353" s="917">
        <v>137</v>
      </c>
      <c r="AJ353" s="917">
        <v>140</v>
      </c>
      <c r="AK353" s="917">
        <v>144</v>
      </c>
      <c r="AL353" s="915">
        <v>143</v>
      </c>
      <c r="AM353" s="916">
        <v>143</v>
      </c>
      <c r="AN353" s="917">
        <v>143</v>
      </c>
      <c r="AO353" s="917">
        <v>143</v>
      </c>
      <c r="AP353" s="917">
        <v>143</v>
      </c>
      <c r="AQ353" s="917">
        <v>143</v>
      </c>
      <c r="AR353" s="917">
        <v>143</v>
      </c>
      <c r="AS353" s="917">
        <v>143</v>
      </c>
      <c r="AT353" s="917">
        <v>143</v>
      </c>
      <c r="AU353" s="917">
        <v>143</v>
      </c>
      <c r="AV353" s="917">
        <v>143</v>
      </c>
      <c r="AW353" s="917">
        <v>143</v>
      </c>
      <c r="AX353" s="917">
        <v>143</v>
      </c>
      <c r="AY353" s="915">
        <v>143</v>
      </c>
      <c r="CO353" s="819"/>
    </row>
    <row r="354" spans="1:93" ht="17.100000000000001" customHeight="1">
      <c r="A354" s="909"/>
      <c r="B354" s="919"/>
      <c r="C354" s="919"/>
      <c r="D354" s="919"/>
      <c r="E354" s="919"/>
      <c r="F354" s="919"/>
      <c r="G354" s="918"/>
      <c r="H354" s="918"/>
      <c r="I354" s="919"/>
      <c r="J354" s="918"/>
      <c r="K354" s="920"/>
      <c r="L354" s="921"/>
      <c r="M354" s="921"/>
      <c r="N354" s="921"/>
      <c r="O354" s="921"/>
      <c r="P354" s="921"/>
      <c r="Q354" s="921"/>
      <c r="R354" s="921"/>
      <c r="S354" s="921"/>
      <c r="T354" s="921"/>
      <c r="U354" s="918"/>
      <c r="V354" s="921"/>
      <c r="W354" s="918"/>
      <c r="X354" s="916"/>
      <c r="Y354" s="917"/>
      <c r="Z354" s="917"/>
      <c r="AA354" s="917"/>
      <c r="AB354" s="915"/>
      <c r="AC354" s="916"/>
      <c r="AD354" s="917"/>
      <c r="AE354" s="917"/>
      <c r="AF354" s="917"/>
      <c r="AG354" s="915"/>
      <c r="AH354" s="916"/>
      <c r="AI354" s="917"/>
      <c r="AJ354" s="917"/>
      <c r="AK354" s="917"/>
      <c r="AL354" s="915"/>
      <c r="AM354" s="916"/>
      <c r="AN354" s="917"/>
      <c r="AO354" s="917"/>
      <c r="AP354" s="917"/>
      <c r="AQ354" s="917"/>
      <c r="AR354" s="917"/>
      <c r="AS354" s="917"/>
      <c r="AT354" s="917"/>
      <c r="AU354" s="917"/>
      <c r="AV354" s="917"/>
      <c r="AW354" s="917"/>
      <c r="AX354" s="917"/>
      <c r="AY354" s="915"/>
      <c r="CO354" s="819"/>
    </row>
    <row r="355" spans="1:93" ht="17.100000000000001" customHeight="1">
      <c r="A355" s="962" t="s">
        <v>64</v>
      </c>
      <c r="B355" s="963">
        <v>51.12</v>
      </c>
      <c r="C355" s="963">
        <v>125.518</v>
      </c>
      <c r="D355" s="963">
        <v>84.594000000000008</v>
      </c>
      <c r="E355" s="963">
        <v>111.91</v>
      </c>
      <c r="F355" s="963">
        <v>166.81</v>
      </c>
      <c r="G355" s="964">
        <v>133.5</v>
      </c>
      <c r="H355" s="964">
        <v>203.29</v>
      </c>
      <c r="I355" s="963">
        <v>195.26812407817036</v>
      </c>
      <c r="J355" s="964">
        <v>239.81</v>
      </c>
      <c r="K355" s="965">
        <v>289.7</v>
      </c>
      <c r="L355" s="966">
        <v>254.46</v>
      </c>
      <c r="M355" s="966">
        <v>327.96</v>
      </c>
      <c r="N355" s="966">
        <v>387.28000000000003</v>
      </c>
      <c r="O355" s="966">
        <v>389.76</v>
      </c>
      <c r="P355" s="966">
        <v>559.05999999999995</v>
      </c>
      <c r="Q355" s="966">
        <v>405.1036565406406</v>
      </c>
      <c r="R355" s="966">
        <v>336.68</v>
      </c>
      <c r="S355" s="966">
        <v>357.23</v>
      </c>
      <c r="T355" s="966">
        <v>608.73</v>
      </c>
      <c r="U355" s="964">
        <v>592.05799999999999</v>
      </c>
      <c r="V355" s="966">
        <v>595.6400000000001</v>
      </c>
      <c r="W355" s="964">
        <v>590</v>
      </c>
      <c r="X355" s="967">
        <v>430</v>
      </c>
      <c r="Y355" s="968">
        <v>430</v>
      </c>
      <c r="Z355" s="968">
        <v>430</v>
      </c>
      <c r="AA355" s="968">
        <v>430</v>
      </c>
      <c r="AB355" s="969">
        <v>430</v>
      </c>
      <c r="AC355" s="967">
        <v>430</v>
      </c>
      <c r="AD355" s="968">
        <v>430</v>
      </c>
      <c r="AE355" s="968">
        <v>430</v>
      </c>
      <c r="AF355" s="968">
        <v>430</v>
      </c>
      <c r="AG355" s="969">
        <v>430</v>
      </c>
      <c r="AH355" s="967">
        <v>430</v>
      </c>
      <c r="AI355" s="968">
        <v>430</v>
      </c>
      <c r="AJ355" s="968">
        <v>430</v>
      </c>
      <c r="AK355" s="968">
        <v>430</v>
      </c>
      <c r="AL355" s="969">
        <v>430</v>
      </c>
      <c r="AM355" s="967">
        <v>430</v>
      </c>
      <c r="AN355" s="968">
        <v>430</v>
      </c>
      <c r="AO355" s="968">
        <v>430</v>
      </c>
      <c r="AP355" s="968">
        <v>430</v>
      </c>
      <c r="AQ355" s="968">
        <v>430</v>
      </c>
      <c r="AR355" s="968">
        <v>430</v>
      </c>
      <c r="AS355" s="968">
        <v>430</v>
      </c>
      <c r="AT355" s="968">
        <v>430</v>
      </c>
      <c r="AU355" s="968">
        <v>430</v>
      </c>
      <c r="AV355" s="968">
        <v>430</v>
      </c>
      <c r="AW355" s="968">
        <v>430</v>
      </c>
      <c r="AX355" s="968">
        <v>430</v>
      </c>
      <c r="AY355" s="969">
        <v>430</v>
      </c>
      <c r="CO355" s="819">
        <v>2</v>
      </c>
    </row>
    <row r="356" spans="1:93" ht="17.100000000000001" customHeight="1">
      <c r="A356" s="946" t="s">
        <v>498</v>
      </c>
      <c r="B356" s="1005"/>
      <c r="C356" s="1006"/>
      <c r="D356" s="1006"/>
      <c r="E356" s="1006"/>
      <c r="F356" s="1006"/>
      <c r="G356" s="1007"/>
      <c r="H356" s="1007"/>
      <c r="I356" s="1006"/>
      <c r="J356" s="1007"/>
      <c r="K356" s="1008"/>
      <c r="L356" s="1009"/>
      <c r="M356" s="1009"/>
      <c r="N356" s="1009"/>
      <c r="O356" s="1009"/>
      <c r="P356" s="1009"/>
      <c r="Q356" s="1007"/>
      <c r="R356" s="950">
        <v>0</v>
      </c>
      <c r="S356" s="950">
        <v>2.875</v>
      </c>
      <c r="T356" s="950">
        <v>0</v>
      </c>
      <c r="U356" s="948">
        <v>0</v>
      </c>
      <c r="V356" s="950">
        <v>0.97499999999999998</v>
      </c>
      <c r="W356" s="948">
        <v>1.0813231777224062</v>
      </c>
      <c r="X356" s="952">
        <v>1.1144668518415366</v>
      </c>
      <c r="Y356" s="948">
        <v>1.1750426266370144</v>
      </c>
      <c r="Z356" s="948">
        <v>1.1122103734826563</v>
      </c>
      <c r="AA356" s="948">
        <v>1.1214080553261296</v>
      </c>
      <c r="AB356" s="951">
        <v>1.0517241760305789</v>
      </c>
      <c r="AC356" s="952">
        <v>1.0165916013804488</v>
      </c>
      <c r="AD356" s="948">
        <v>1.0165916013804488</v>
      </c>
      <c r="AE356" s="948">
        <v>1.0457043312350265</v>
      </c>
      <c r="AF356" s="948">
        <v>1.0448469537778091</v>
      </c>
      <c r="AG356" s="951">
        <v>1.0450751619486245</v>
      </c>
      <c r="AH356" s="952">
        <v>0.99961453658355937</v>
      </c>
      <c r="AI356" s="948">
        <v>1.0382323875095267</v>
      </c>
      <c r="AJ356" s="948">
        <v>1.0618797922593626</v>
      </c>
      <c r="AK356" s="948">
        <v>1.09099252211394</v>
      </c>
      <c r="AL356" s="951">
        <v>1.0825816212418005</v>
      </c>
      <c r="AM356" s="952">
        <v>1.0825816212418005</v>
      </c>
      <c r="AN356" s="948">
        <v>1.0825816212418005</v>
      </c>
      <c r="AO356" s="948">
        <v>1.0825816212418005</v>
      </c>
      <c r="AP356" s="948">
        <v>1.0825816212418005</v>
      </c>
      <c r="AQ356" s="948">
        <v>1.0825816212418005</v>
      </c>
      <c r="AR356" s="948">
        <v>1.0825816212418005</v>
      </c>
      <c r="AS356" s="948">
        <v>1.0825816212418005</v>
      </c>
      <c r="AT356" s="948">
        <v>1.0825816212418005</v>
      </c>
      <c r="AU356" s="948">
        <v>1.0825816212418005</v>
      </c>
      <c r="AV356" s="948">
        <v>1.0825816212418005</v>
      </c>
      <c r="AW356" s="948">
        <v>1.0825816212418005</v>
      </c>
      <c r="AX356" s="948">
        <v>1.0825816212418005</v>
      </c>
      <c r="AY356" s="951">
        <v>1.0825816212418005</v>
      </c>
      <c r="CO356" s="819"/>
    </row>
    <row r="357" spans="1:93" ht="17.100000000000001" customHeight="1">
      <c r="A357" s="946" t="s">
        <v>501</v>
      </c>
      <c r="B357" s="1010"/>
      <c r="C357" s="1011"/>
      <c r="D357" s="1011"/>
      <c r="E357" s="1011"/>
      <c r="F357" s="1011"/>
      <c r="G357" s="1012"/>
      <c r="H357" s="1012"/>
      <c r="I357" s="1011"/>
      <c r="J357" s="1012"/>
      <c r="K357" s="1013"/>
      <c r="L357" s="1014"/>
      <c r="M357" s="1014"/>
      <c r="N357" s="1014"/>
      <c r="O357" s="1014"/>
      <c r="P357" s="1014"/>
      <c r="Q357" s="1012"/>
      <c r="R357" s="950">
        <v>336.68</v>
      </c>
      <c r="S357" s="950">
        <v>357.23</v>
      </c>
      <c r="T357" s="950">
        <v>608.73</v>
      </c>
      <c r="U357" s="948">
        <v>592.05799999999999</v>
      </c>
      <c r="V357" s="950">
        <v>595.6400000000001</v>
      </c>
      <c r="W357" s="948">
        <v>590</v>
      </c>
      <c r="X357" s="952">
        <v>430</v>
      </c>
      <c r="Y357" s="948">
        <v>430</v>
      </c>
      <c r="Z357" s="948">
        <v>430</v>
      </c>
      <c r="AA357" s="948">
        <v>430</v>
      </c>
      <c r="AB357" s="951">
        <v>430</v>
      </c>
      <c r="AC357" s="952">
        <v>430</v>
      </c>
      <c r="AD357" s="948">
        <v>430</v>
      </c>
      <c r="AE357" s="948">
        <v>430</v>
      </c>
      <c r="AF357" s="948">
        <v>430</v>
      </c>
      <c r="AG357" s="951">
        <v>430</v>
      </c>
      <c r="AH357" s="952">
        <v>430</v>
      </c>
      <c r="AI357" s="948">
        <v>430</v>
      </c>
      <c r="AJ357" s="948">
        <v>430</v>
      </c>
      <c r="AK357" s="948">
        <v>430</v>
      </c>
      <c r="AL357" s="951">
        <v>430</v>
      </c>
      <c r="AM357" s="952">
        <v>430</v>
      </c>
      <c r="AN357" s="948">
        <v>430</v>
      </c>
      <c r="AO357" s="948">
        <v>430</v>
      </c>
      <c r="AP357" s="948">
        <v>430</v>
      </c>
      <c r="AQ357" s="948">
        <v>430</v>
      </c>
      <c r="AR357" s="948">
        <v>430</v>
      </c>
      <c r="AS357" s="948">
        <v>430</v>
      </c>
      <c r="AT357" s="948">
        <v>430</v>
      </c>
      <c r="AU357" s="948">
        <v>430</v>
      </c>
      <c r="AV357" s="948">
        <v>430</v>
      </c>
      <c r="AW357" s="948">
        <v>430</v>
      </c>
      <c r="AX357" s="948">
        <v>430</v>
      </c>
      <c r="AY357" s="951">
        <v>430</v>
      </c>
      <c r="CO357" s="819"/>
    </row>
    <row r="358" spans="1:93" ht="17.100000000000001" customHeight="1">
      <c r="A358" s="909" t="s">
        <v>503</v>
      </c>
      <c r="B358" s="1005"/>
      <c r="C358" s="1007"/>
      <c r="D358" s="1007"/>
      <c r="E358" s="1007"/>
      <c r="F358" s="1007"/>
      <c r="G358" s="1007"/>
      <c r="H358" s="1007"/>
      <c r="I358" s="1007"/>
      <c r="J358" s="1007"/>
      <c r="K358" s="1007"/>
      <c r="L358" s="1007"/>
      <c r="M358" s="1007"/>
      <c r="N358" s="1007"/>
      <c r="O358" s="1007"/>
      <c r="P358" s="1007"/>
      <c r="Q358" s="1007"/>
      <c r="R358" s="1007"/>
      <c r="S358" s="919">
        <v>2.875</v>
      </c>
      <c r="T358" s="919">
        <v>0</v>
      </c>
      <c r="U358" s="919">
        <v>0</v>
      </c>
      <c r="V358" s="919">
        <v>0.97499999999999998</v>
      </c>
      <c r="W358" s="919">
        <v>1.0813231777224062</v>
      </c>
      <c r="X358" s="919">
        <v>1.1144668518415366</v>
      </c>
      <c r="Y358" s="919">
        <v>1.1750426266370144</v>
      </c>
      <c r="Z358" s="919">
        <v>1.1122103734826563</v>
      </c>
      <c r="AA358" s="919">
        <v>1.1214080553261296</v>
      </c>
      <c r="AB358" s="919">
        <v>1.0517241760305789</v>
      </c>
      <c r="AC358" s="919">
        <v>1.0165916013804488</v>
      </c>
      <c r="AD358" s="919">
        <v>1.0165916013804488</v>
      </c>
      <c r="AE358" s="919">
        <v>1.0457043312350265</v>
      </c>
      <c r="AF358" s="919">
        <v>1.0448469537778091</v>
      </c>
      <c r="AG358" s="919">
        <v>1.0450751619486245</v>
      </c>
      <c r="AH358" s="919">
        <v>0.99961453658355937</v>
      </c>
      <c r="AI358" s="919">
        <v>1.0382323875095267</v>
      </c>
      <c r="AJ358" s="919">
        <v>1.0618797922593626</v>
      </c>
      <c r="AK358" s="919">
        <v>1.09099252211394</v>
      </c>
      <c r="AL358" s="919">
        <v>1.0825816212418005</v>
      </c>
      <c r="AM358" s="919">
        <v>1.0825816212418005</v>
      </c>
      <c r="AN358" s="919">
        <v>1.0825816212418005</v>
      </c>
      <c r="AO358" s="919">
        <v>1.0825816212418005</v>
      </c>
      <c r="AP358" s="919">
        <v>1.0825816212418005</v>
      </c>
      <c r="AQ358" s="919">
        <v>1.0825816212418005</v>
      </c>
      <c r="AR358" s="919">
        <v>1.0825816212418005</v>
      </c>
      <c r="AS358" s="919">
        <v>1.0825816212418005</v>
      </c>
      <c r="AT358" s="919">
        <v>1.0825816212418005</v>
      </c>
      <c r="AU358" s="919">
        <v>1.0825816212418005</v>
      </c>
      <c r="AV358" s="919">
        <v>1.0825816212418005</v>
      </c>
      <c r="AW358" s="919">
        <v>1.0825816212418005</v>
      </c>
      <c r="AX358" s="919">
        <v>1.0825816212418005</v>
      </c>
      <c r="AY358" s="919">
        <v>1.0825816212418005</v>
      </c>
      <c r="CO358" s="819"/>
    </row>
    <row r="359" spans="1:93" ht="17.100000000000001" customHeight="1">
      <c r="A359" s="909"/>
      <c r="B359" s="919"/>
      <c r="C359" s="919"/>
      <c r="D359" s="919"/>
      <c r="E359" s="919"/>
      <c r="F359" s="919"/>
      <c r="G359" s="919"/>
      <c r="H359" s="919"/>
      <c r="I359" s="919"/>
      <c r="J359" s="919"/>
      <c r="K359" s="919"/>
      <c r="L359" s="919"/>
      <c r="M359" s="919"/>
      <c r="N359" s="919"/>
      <c r="O359" s="919"/>
      <c r="P359" s="919"/>
      <c r="Q359" s="919"/>
      <c r="R359" s="919"/>
      <c r="S359" s="919"/>
      <c r="T359" s="919"/>
      <c r="U359" s="919"/>
      <c r="V359" s="919"/>
      <c r="W359" s="919"/>
      <c r="X359" s="919"/>
      <c r="Y359" s="919"/>
      <c r="Z359" s="919"/>
      <c r="AA359" s="919"/>
      <c r="AB359" s="919"/>
      <c r="AC359" s="919"/>
      <c r="AD359" s="919"/>
      <c r="AE359" s="919"/>
      <c r="AF359" s="919"/>
      <c r="AG359" s="919"/>
      <c r="AH359" s="919"/>
      <c r="AI359" s="919"/>
      <c r="AJ359" s="919"/>
      <c r="AK359" s="919"/>
      <c r="AL359" s="919"/>
      <c r="AM359" s="919"/>
      <c r="AN359" s="919"/>
      <c r="AO359" s="919"/>
      <c r="AP359" s="919"/>
      <c r="AQ359" s="919"/>
      <c r="AR359" s="919"/>
      <c r="AS359" s="919"/>
      <c r="AT359" s="919"/>
      <c r="AU359" s="919"/>
      <c r="AV359" s="919"/>
      <c r="AW359" s="919"/>
      <c r="AX359" s="919"/>
      <c r="AY359" s="919"/>
      <c r="CO359" s="819"/>
    </row>
    <row r="360" spans="1:93" ht="17.100000000000001" customHeight="1">
      <c r="A360" s="922" t="s">
        <v>476</v>
      </c>
      <c r="B360" s="923">
        <f t="shared" ref="B360:AG360" si="1025">B76</f>
        <v>0</v>
      </c>
      <c r="C360" s="923">
        <f t="shared" si="1025"/>
        <v>0</v>
      </c>
      <c r="D360" s="923">
        <f t="shared" si="1025"/>
        <v>0</v>
      </c>
      <c r="E360" s="923">
        <f t="shared" si="1025"/>
        <v>0</v>
      </c>
      <c r="F360" s="923">
        <f t="shared" si="1025"/>
        <v>0</v>
      </c>
      <c r="G360" s="924">
        <f t="shared" si="1025"/>
        <v>0</v>
      </c>
      <c r="H360" s="924">
        <f t="shared" si="1025"/>
        <v>0</v>
      </c>
      <c r="I360" s="923">
        <f t="shared" si="1025"/>
        <v>0</v>
      </c>
      <c r="J360" s="924">
        <f t="shared" si="1025"/>
        <v>0</v>
      </c>
      <c r="K360" s="925">
        <f t="shared" si="1025"/>
        <v>0</v>
      </c>
      <c r="L360" s="926">
        <f t="shared" si="1025"/>
        <v>0</v>
      </c>
      <c r="M360" s="926">
        <f t="shared" si="1025"/>
        <v>0</v>
      </c>
      <c r="N360" s="926">
        <f t="shared" si="1025"/>
        <v>0</v>
      </c>
      <c r="O360" s="926">
        <f t="shared" si="1025"/>
        <v>389.76000000000005</v>
      </c>
      <c r="P360" s="926">
        <f t="shared" si="1025"/>
        <v>449.19999999999993</v>
      </c>
      <c r="Q360" s="926">
        <f t="shared" si="1025"/>
        <v>395.21</v>
      </c>
      <c r="R360" s="926">
        <f t="shared" si="1025"/>
        <v>336.68</v>
      </c>
      <c r="S360" s="926">
        <f t="shared" si="1025"/>
        <v>357.23</v>
      </c>
      <c r="T360" s="926">
        <f t="shared" si="1025"/>
        <v>608.73</v>
      </c>
      <c r="U360" s="924">
        <f t="shared" si="1025"/>
        <v>592.05799999999999</v>
      </c>
      <c r="V360" s="926">
        <f t="shared" si="1025"/>
        <v>595.6400000000001</v>
      </c>
      <c r="W360" s="924">
        <f t="shared" si="1025"/>
        <v>690.17</v>
      </c>
      <c r="X360" s="928">
        <f t="shared" si="1025"/>
        <v>662.74</v>
      </c>
      <c r="Y360" s="924">
        <f t="shared" si="1025"/>
        <v>662.74</v>
      </c>
      <c r="Z360" s="924">
        <f t="shared" si="1025"/>
        <v>662.74</v>
      </c>
      <c r="AA360" s="924">
        <f t="shared" si="1025"/>
        <v>662.74</v>
      </c>
      <c r="AB360" s="927">
        <f t="shared" si="1025"/>
        <v>662.74</v>
      </c>
      <c r="AC360" s="928">
        <f t="shared" si="1025"/>
        <v>662.74</v>
      </c>
      <c r="AD360" s="924">
        <f t="shared" si="1025"/>
        <v>662.74</v>
      </c>
      <c r="AE360" s="924">
        <f t="shared" si="1025"/>
        <v>662.74</v>
      </c>
      <c r="AF360" s="924">
        <f t="shared" si="1025"/>
        <v>662.74</v>
      </c>
      <c r="AG360" s="927">
        <f t="shared" si="1025"/>
        <v>662.74</v>
      </c>
      <c r="AH360" s="928">
        <f t="shared" ref="AH360:AY360" si="1026">AH76</f>
        <v>662.74</v>
      </c>
      <c r="AI360" s="924">
        <f t="shared" si="1026"/>
        <v>662.74</v>
      </c>
      <c r="AJ360" s="924">
        <f t="shared" si="1026"/>
        <v>662.74</v>
      </c>
      <c r="AK360" s="924">
        <f t="shared" si="1026"/>
        <v>662.74</v>
      </c>
      <c r="AL360" s="927">
        <f t="shared" si="1026"/>
        <v>662.74</v>
      </c>
      <c r="AM360" s="928">
        <f t="shared" si="1026"/>
        <v>662.74</v>
      </c>
      <c r="AN360" s="924">
        <f t="shared" si="1026"/>
        <v>662.74</v>
      </c>
      <c r="AO360" s="924">
        <f t="shared" si="1026"/>
        <v>662.74</v>
      </c>
      <c r="AP360" s="924">
        <f t="shared" si="1026"/>
        <v>662.74</v>
      </c>
      <c r="AQ360" s="924">
        <f t="shared" si="1026"/>
        <v>662.74</v>
      </c>
      <c r="AR360" s="924">
        <f t="shared" si="1026"/>
        <v>662.74</v>
      </c>
      <c r="AS360" s="924">
        <f t="shared" si="1026"/>
        <v>662.74</v>
      </c>
      <c r="AT360" s="924">
        <f t="shared" si="1026"/>
        <v>662.74</v>
      </c>
      <c r="AU360" s="924">
        <f t="shared" si="1026"/>
        <v>662.74</v>
      </c>
      <c r="AV360" s="924">
        <f t="shared" si="1026"/>
        <v>662.74</v>
      </c>
      <c r="AW360" s="924">
        <f t="shared" si="1026"/>
        <v>662.74</v>
      </c>
      <c r="AX360" s="924">
        <f t="shared" si="1026"/>
        <v>662.74</v>
      </c>
      <c r="AY360" s="927">
        <f t="shared" si="1026"/>
        <v>662.74</v>
      </c>
      <c r="CO360" s="819"/>
    </row>
    <row r="361" spans="1:93" ht="17.100000000000001" customHeight="1">
      <c r="A361" s="922" t="s">
        <v>470</v>
      </c>
      <c r="B361" s="923">
        <f t="shared" ref="B361:AG361" si="1027">B77</f>
        <v>0</v>
      </c>
      <c r="C361" s="923">
        <f t="shared" si="1027"/>
        <v>0</v>
      </c>
      <c r="D361" s="923">
        <f t="shared" si="1027"/>
        <v>0</v>
      </c>
      <c r="E361" s="923">
        <f t="shared" si="1027"/>
        <v>0</v>
      </c>
      <c r="F361" s="923">
        <f t="shared" si="1027"/>
        <v>0</v>
      </c>
      <c r="G361" s="924">
        <f t="shared" si="1027"/>
        <v>0</v>
      </c>
      <c r="H361" s="924">
        <f t="shared" si="1027"/>
        <v>0</v>
      </c>
      <c r="I361" s="923">
        <f t="shared" si="1027"/>
        <v>0</v>
      </c>
      <c r="J361" s="924">
        <f t="shared" si="1027"/>
        <v>0</v>
      </c>
      <c r="K361" s="925">
        <f t="shared" si="1027"/>
        <v>0</v>
      </c>
      <c r="L361" s="926">
        <f t="shared" si="1027"/>
        <v>0</v>
      </c>
      <c r="M361" s="926">
        <f t="shared" si="1027"/>
        <v>0</v>
      </c>
      <c r="N361" s="926">
        <f t="shared" si="1027"/>
        <v>0</v>
      </c>
      <c r="O361" s="926">
        <f t="shared" si="1027"/>
        <v>324.60000000000002</v>
      </c>
      <c r="P361" s="926">
        <f t="shared" si="1027"/>
        <v>371.55</v>
      </c>
      <c r="Q361" s="926">
        <f t="shared" si="1027"/>
        <v>325.81</v>
      </c>
      <c r="R361" s="926">
        <f t="shared" si="1027"/>
        <v>308.06</v>
      </c>
      <c r="S361" s="926">
        <f t="shared" si="1027"/>
        <v>314.33</v>
      </c>
      <c r="T361" s="926">
        <f t="shared" si="1027"/>
        <v>535.5</v>
      </c>
      <c r="U361" s="924">
        <f t="shared" si="1027"/>
        <v>483.63</v>
      </c>
      <c r="V361" s="926">
        <f t="shared" si="1027"/>
        <v>502.14000000000004</v>
      </c>
      <c r="W361" s="924">
        <f t="shared" si="1027"/>
        <v>600.52</v>
      </c>
      <c r="X361" s="928">
        <f t="shared" si="1027"/>
        <v>570.86</v>
      </c>
      <c r="Y361" s="924">
        <f t="shared" si="1027"/>
        <v>570.86</v>
      </c>
      <c r="Z361" s="924">
        <f t="shared" si="1027"/>
        <v>570.86</v>
      </c>
      <c r="AA361" s="924">
        <f t="shared" si="1027"/>
        <v>570.86</v>
      </c>
      <c r="AB361" s="927">
        <f t="shared" si="1027"/>
        <v>570.86</v>
      </c>
      <c r="AC361" s="928">
        <f t="shared" si="1027"/>
        <v>570.86</v>
      </c>
      <c r="AD361" s="924">
        <f t="shared" si="1027"/>
        <v>570.86</v>
      </c>
      <c r="AE361" s="924">
        <f t="shared" si="1027"/>
        <v>570.86</v>
      </c>
      <c r="AF361" s="924">
        <f t="shared" si="1027"/>
        <v>570.86</v>
      </c>
      <c r="AG361" s="927">
        <f t="shared" si="1027"/>
        <v>570.86</v>
      </c>
      <c r="AH361" s="928">
        <f t="shared" ref="AH361:AY361" si="1028">AH77</f>
        <v>570.86</v>
      </c>
      <c r="AI361" s="924">
        <f t="shared" si="1028"/>
        <v>570.86</v>
      </c>
      <c r="AJ361" s="924">
        <f t="shared" si="1028"/>
        <v>570.86</v>
      </c>
      <c r="AK361" s="924">
        <f t="shared" si="1028"/>
        <v>570.86</v>
      </c>
      <c r="AL361" s="927">
        <f t="shared" si="1028"/>
        <v>570.86</v>
      </c>
      <c r="AM361" s="928">
        <f t="shared" si="1028"/>
        <v>570.86</v>
      </c>
      <c r="AN361" s="924">
        <f t="shared" si="1028"/>
        <v>570.86</v>
      </c>
      <c r="AO361" s="924">
        <f t="shared" si="1028"/>
        <v>570.86</v>
      </c>
      <c r="AP361" s="924">
        <f t="shared" si="1028"/>
        <v>570.86</v>
      </c>
      <c r="AQ361" s="924">
        <f t="shared" si="1028"/>
        <v>570.86</v>
      </c>
      <c r="AR361" s="924">
        <f t="shared" si="1028"/>
        <v>570.86</v>
      </c>
      <c r="AS361" s="924">
        <f t="shared" si="1028"/>
        <v>570.86</v>
      </c>
      <c r="AT361" s="924">
        <f t="shared" si="1028"/>
        <v>570.86</v>
      </c>
      <c r="AU361" s="924">
        <f t="shared" si="1028"/>
        <v>570.86</v>
      </c>
      <c r="AV361" s="924">
        <f t="shared" si="1028"/>
        <v>570.86</v>
      </c>
      <c r="AW361" s="924">
        <f t="shared" si="1028"/>
        <v>570.86</v>
      </c>
      <c r="AX361" s="924">
        <f t="shared" si="1028"/>
        <v>570.86</v>
      </c>
      <c r="AY361" s="927">
        <f t="shared" si="1028"/>
        <v>570.86</v>
      </c>
      <c r="CO361" s="819"/>
    </row>
    <row r="362" spans="1:93" ht="17.100000000000001" customHeight="1">
      <c r="A362" s="922" t="s">
        <v>471</v>
      </c>
      <c r="B362" s="923">
        <f t="shared" ref="B362:AG362" si="1029">B78</f>
        <v>12.68</v>
      </c>
      <c r="C362" s="923">
        <f t="shared" si="1029"/>
        <v>25.86</v>
      </c>
      <c r="D362" s="923">
        <f t="shared" si="1029"/>
        <v>45.32</v>
      </c>
      <c r="E362" s="923">
        <f t="shared" si="1029"/>
        <v>84.92</v>
      </c>
      <c r="F362" s="923">
        <f t="shared" si="1029"/>
        <v>101.84</v>
      </c>
      <c r="G362" s="924">
        <f t="shared" si="1029"/>
        <v>59.42</v>
      </c>
      <c r="H362" s="924">
        <f t="shared" si="1029"/>
        <v>101.5</v>
      </c>
      <c r="I362" s="923">
        <f t="shared" si="1029"/>
        <v>69.2</v>
      </c>
      <c r="J362" s="924">
        <f t="shared" si="1029"/>
        <v>143.6</v>
      </c>
      <c r="K362" s="925">
        <f t="shared" si="1029"/>
        <v>157.19999999999999</v>
      </c>
      <c r="L362" s="926">
        <f t="shared" si="1029"/>
        <v>135.80000000000001</v>
      </c>
      <c r="M362" s="926">
        <f t="shared" si="1029"/>
        <v>176.4</v>
      </c>
      <c r="N362" s="926">
        <f t="shared" si="1029"/>
        <v>197.4</v>
      </c>
      <c r="O362" s="926">
        <f t="shared" si="1029"/>
        <v>195</v>
      </c>
      <c r="P362" s="926">
        <f t="shared" si="1029"/>
        <v>264</v>
      </c>
      <c r="Q362" s="926">
        <f t="shared" si="1029"/>
        <v>217.8</v>
      </c>
      <c r="R362" s="926">
        <f t="shared" si="1029"/>
        <v>225.2</v>
      </c>
      <c r="S362" s="926">
        <f t="shared" si="1029"/>
        <v>241.02</v>
      </c>
      <c r="T362" s="926">
        <f t="shared" si="1029"/>
        <v>340.21</v>
      </c>
      <c r="U362" s="924">
        <f t="shared" si="1029"/>
        <v>304.29000000000002</v>
      </c>
      <c r="V362" s="926">
        <f t="shared" si="1029"/>
        <v>308.76</v>
      </c>
      <c r="W362" s="924">
        <f t="shared" si="1029"/>
        <v>337.57</v>
      </c>
      <c r="X362" s="928">
        <f t="shared" si="1029"/>
        <v>303.54000000000002</v>
      </c>
      <c r="Y362" s="924">
        <f t="shared" si="1029"/>
        <v>303.54000000000002</v>
      </c>
      <c r="Z362" s="924">
        <f t="shared" si="1029"/>
        <v>303.54000000000002</v>
      </c>
      <c r="AA362" s="924">
        <f t="shared" si="1029"/>
        <v>303.54000000000002</v>
      </c>
      <c r="AB362" s="927">
        <f t="shared" si="1029"/>
        <v>303.54000000000002</v>
      </c>
      <c r="AC362" s="928">
        <f t="shared" si="1029"/>
        <v>303.54000000000002</v>
      </c>
      <c r="AD362" s="924">
        <f t="shared" si="1029"/>
        <v>303.54000000000002</v>
      </c>
      <c r="AE362" s="924">
        <f t="shared" si="1029"/>
        <v>303.54000000000002</v>
      </c>
      <c r="AF362" s="924">
        <f t="shared" si="1029"/>
        <v>303.54000000000002</v>
      </c>
      <c r="AG362" s="927">
        <f t="shared" si="1029"/>
        <v>303.54000000000002</v>
      </c>
      <c r="AH362" s="928">
        <f t="shared" ref="AH362:AY362" si="1030">AH78</f>
        <v>303.54000000000002</v>
      </c>
      <c r="AI362" s="924">
        <f t="shared" si="1030"/>
        <v>303.54000000000002</v>
      </c>
      <c r="AJ362" s="924">
        <f t="shared" si="1030"/>
        <v>303.54000000000002</v>
      </c>
      <c r="AK362" s="924">
        <f t="shared" si="1030"/>
        <v>303.54000000000002</v>
      </c>
      <c r="AL362" s="927">
        <f t="shared" si="1030"/>
        <v>303.54000000000002</v>
      </c>
      <c r="AM362" s="928">
        <f t="shared" si="1030"/>
        <v>303.54000000000002</v>
      </c>
      <c r="AN362" s="924">
        <f t="shared" si="1030"/>
        <v>303.54000000000002</v>
      </c>
      <c r="AO362" s="924">
        <f t="shared" si="1030"/>
        <v>303.54000000000002</v>
      </c>
      <c r="AP362" s="924">
        <f t="shared" si="1030"/>
        <v>303.54000000000002</v>
      </c>
      <c r="AQ362" s="924">
        <f t="shared" si="1030"/>
        <v>303.54000000000002</v>
      </c>
      <c r="AR362" s="924">
        <f t="shared" si="1030"/>
        <v>303.54000000000002</v>
      </c>
      <c r="AS362" s="924">
        <f t="shared" si="1030"/>
        <v>303.54000000000002</v>
      </c>
      <c r="AT362" s="924">
        <f t="shared" si="1030"/>
        <v>303.54000000000002</v>
      </c>
      <c r="AU362" s="924">
        <f t="shared" si="1030"/>
        <v>303.54000000000002</v>
      </c>
      <c r="AV362" s="924">
        <f t="shared" si="1030"/>
        <v>303.54000000000002</v>
      </c>
      <c r="AW362" s="924">
        <f t="shared" si="1030"/>
        <v>303.54000000000002</v>
      </c>
      <c r="AX362" s="924">
        <f t="shared" si="1030"/>
        <v>303.54000000000002</v>
      </c>
      <c r="AY362" s="927">
        <f t="shared" si="1030"/>
        <v>303.54000000000002</v>
      </c>
      <c r="CO362" s="819"/>
    </row>
    <row r="363" spans="1:93" ht="17.100000000000001" customHeight="1">
      <c r="A363" s="922" t="s">
        <v>472</v>
      </c>
      <c r="B363" s="923">
        <f t="shared" ref="B363:AG363" si="1031">B79</f>
        <v>19.16</v>
      </c>
      <c r="C363" s="923">
        <f t="shared" si="1031"/>
        <v>19.128</v>
      </c>
      <c r="D363" s="923">
        <f t="shared" si="1031"/>
        <v>18.931999999999999</v>
      </c>
      <c r="E363" s="923">
        <f t="shared" si="1031"/>
        <v>21.08</v>
      </c>
      <c r="F363" s="923">
        <f t="shared" si="1031"/>
        <v>24.66</v>
      </c>
      <c r="G363" s="924">
        <f t="shared" si="1031"/>
        <v>26.4</v>
      </c>
      <c r="H363" s="924">
        <f t="shared" si="1031"/>
        <v>29.98</v>
      </c>
      <c r="I363" s="923">
        <f t="shared" si="1031"/>
        <v>31.84</v>
      </c>
      <c r="J363" s="924">
        <f t="shared" si="1031"/>
        <v>35.32</v>
      </c>
      <c r="K363" s="925">
        <f t="shared" si="1031"/>
        <v>40.58</v>
      </c>
      <c r="L363" s="926">
        <f t="shared" si="1031"/>
        <v>44.04</v>
      </c>
      <c r="M363" s="926">
        <f t="shared" si="1031"/>
        <v>47.18</v>
      </c>
      <c r="N363" s="926">
        <f t="shared" si="1031"/>
        <v>37.44</v>
      </c>
      <c r="O363" s="926">
        <f t="shared" si="1031"/>
        <v>57.2</v>
      </c>
      <c r="P363" s="926">
        <f t="shared" si="1031"/>
        <v>61.46</v>
      </c>
      <c r="Q363" s="926">
        <f t="shared" si="1031"/>
        <v>66.36</v>
      </c>
      <c r="R363" s="926">
        <f t="shared" si="1031"/>
        <v>55.44</v>
      </c>
      <c r="S363" s="926">
        <f t="shared" si="1031"/>
        <v>44.92</v>
      </c>
      <c r="T363" s="926">
        <f t="shared" si="1031"/>
        <v>73.260000000000005</v>
      </c>
      <c r="U363" s="924">
        <f t="shared" si="1031"/>
        <v>60.37</v>
      </c>
      <c r="V363" s="926">
        <f t="shared" si="1031"/>
        <v>80.69</v>
      </c>
      <c r="W363" s="924">
        <f t="shared" si="1031"/>
        <v>96.47</v>
      </c>
      <c r="X363" s="928">
        <f t="shared" si="1031"/>
        <v>95.56</v>
      </c>
      <c r="Y363" s="924">
        <f t="shared" si="1031"/>
        <v>95.56</v>
      </c>
      <c r="Z363" s="924">
        <f t="shared" si="1031"/>
        <v>95.56</v>
      </c>
      <c r="AA363" s="924">
        <f t="shared" si="1031"/>
        <v>95.56</v>
      </c>
      <c r="AB363" s="927">
        <f t="shared" si="1031"/>
        <v>95.56</v>
      </c>
      <c r="AC363" s="928">
        <f t="shared" si="1031"/>
        <v>95.56</v>
      </c>
      <c r="AD363" s="924">
        <f t="shared" si="1031"/>
        <v>95.56</v>
      </c>
      <c r="AE363" s="924">
        <f t="shared" si="1031"/>
        <v>95.56</v>
      </c>
      <c r="AF363" s="924">
        <f t="shared" si="1031"/>
        <v>95.56</v>
      </c>
      <c r="AG363" s="927">
        <f t="shared" si="1031"/>
        <v>95.56</v>
      </c>
      <c r="AH363" s="928">
        <f t="shared" ref="AH363:AY363" si="1032">AH79</f>
        <v>95.56</v>
      </c>
      <c r="AI363" s="924">
        <f t="shared" si="1032"/>
        <v>95.56</v>
      </c>
      <c r="AJ363" s="924">
        <f t="shared" si="1032"/>
        <v>95.56</v>
      </c>
      <c r="AK363" s="924">
        <f t="shared" si="1032"/>
        <v>95.56</v>
      </c>
      <c r="AL363" s="927">
        <f t="shared" si="1032"/>
        <v>95.56</v>
      </c>
      <c r="AM363" s="928">
        <f t="shared" si="1032"/>
        <v>95.56</v>
      </c>
      <c r="AN363" s="924">
        <f t="shared" si="1032"/>
        <v>95.56</v>
      </c>
      <c r="AO363" s="924">
        <f t="shared" si="1032"/>
        <v>95.56</v>
      </c>
      <c r="AP363" s="924">
        <f t="shared" si="1032"/>
        <v>95.56</v>
      </c>
      <c r="AQ363" s="924">
        <f t="shared" si="1032"/>
        <v>95.56</v>
      </c>
      <c r="AR363" s="924">
        <f t="shared" si="1032"/>
        <v>95.56</v>
      </c>
      <c r="AS363" s="924">
        <f t="shared" si="1032"/>
        <v>95.56</v>
      </c>
      <c r="AT363" s="924">
        <f t="shared" si="1032"/>
        <v>95.56</v>
      </c>
      <c r="AU363" s="924">
        <f t="shared" si="1032"/>
        <v>95.56</v>
      </c>
      <c r="AV363" s="924">
        <f t="shared" si="1032"/>
        <v>95.56</v>
      </c>
      <c r="AW363" s="924">
        <f t="shared" si="1032"/>
        <v>95.56</v>
      </c>
      <c r="AX363" s="924">
        <f t="shared" si="1032"/>
        <v>95.56</v>
      </c>
      <c r="AY363" s="927">
        <f t="shared" si="1032"/>
        <v>95.56</v>
      </c>
      <c r="CO363" s="819"/>
    </row>
    <row r="364" spans="1:93" ht="17.100000000000001" customHeight="1">
      <c r="A364" s="922" t="s">
        <v>473</v>
      </c>
      <c r="B364" s="923">
        <f t="shared" ref="B364:AG364" si="1033">B80</f>
        <v>16.324000000000002</v>
      </c>
      <c r="C364" s="923">
        <f t="shared" si="1033"/>
        <v>17.015999999999998</v>
      </c>
      <c r="D364" s="923">
        <f t="shared" si="1033"/>
        <v>16.512</v>
      </c>
      <c r="E364" s="923">
        <f t="shared" si="1033"/>
        <v>18.760000000000002</v>
      </c>
      <c r="F364" s="923">
        <f t="shared" si="1033"/>
        <v>17.440000000000001</v>
      </c>
      <c r="G364" s="924">
        <f t="shared" si="1033"/>
        <v>29.78</v>
      </c>
      <c r="H364" s="924">
        <f t="shared" si="1033"/>
        <v>22.76</v>
      </c>
      <c r="I364" s="923">
        <f t="shared" si="1033"/>
        <v>24.2</v>
      </c>
      <c r="J364" s="924">
        <f t="shared" si="1033"/>
        <v>23.44</v>
      </c>
      <c r="K364" s="925">
        <f t="shared" si="1033"/>
        <v>50.78</v>
      </c>
      <c r="L364" s="926">
        <f t="shared" si="1033"/>
        <v>65.8</v>
      </c>
      <c r="M364" s="926">
        <f t="shared" si="1033"/>
        <v>106.56</v>
      </c>
      <c r="N364" s="926">
        <f t="shared" si="1033"/>
        <v>169.2</v>
      </c>
      <c r="O364" s="926">
        <f t="shared" si="1033"/>
        <v>115.06</v>
      </c>
      <c r="P364" s="926">
        <f t="shared" si="1033"/>
        <v>112.015</v>
      </c>
      <c r="Q364" s="926">
        <f t="shared" si="1033"/>
        <v>115.215</v>
      </c>
      <c r="R364" s="926">
        <f t="shared" si="1033"/>
        <v>142.55000000000001</v>
      </c>
      <c r="S364" s="926">
        <f t="shared" si="1033"/>
        <v>125.85</v>
      </c>
      <c r="T364" s="926">
        <f t="shared" si="1033"/>
        <v>179.69</v>
      </c>
      <c r="U364" s="924">
        <f t="shared" si="1033"/>
        <v>191.25</v>
      </c>
      <c r="V364" s="926">
        <f t="shared" si="1033"/>
        <v>132.88</v>
      </c>
      <c r="W364" s="924">
        <f t="shared" si="1033"/>
        <v>140.44999999999999</v>
      </c>
      <c r="X364" s="928">
        <f t="shared" si="1033"/>
        <v>147.41</v>
      </c>
      <c r="Y364" s="924">
        <f t="shared" si="1033"/>
        <v>147.41</v>
      </c>
      <c r="Z364" s="924">
        <f t="shared" si="1033"/>
        <v>147.41</v>
      </c>
      <c r="AA364" s="924">
        <f t="shared" si="1033"/>
        <v>147.41</v>
      </c>
      <c r="AB364" s="927">
        <f t="shared" si="1033"/>
        <v>147.41</v>
      </c>
      <c r="AC364" s="928">
        <f t="shared" si="1033"/>
        <v>147.41</v>
      </c>
      <c r="AD364" s="924">
        <f t="shared" si="1033"/>
        <v>147.41</v>
      </c>
      <c r="AE364" s="924">
        <f t="shared" si="1033"/>
        <v>147.41</v>
      </c>
      <c r="AF364" s="924">
        <f t="shared" si="1033"/>
        <v>147.41</v>
      </c>
      <c r="AG364" s="927">
        <f t="shared" si="1033"/>
        <v>147.41</v>
      </c>
      <c r="AH364" s="928">
        <f t="shared" ref="AH364:AY364" si="1034">AH80</f>
        <v>147.41</v>
      </c>
      <c r="AI364" s="924">
        <f t="shared" si="1034"/>
        <v>147.41</v>
      </c>
      <c r="AJ364" s="924">
        <f t="shared" si="1034"/>
        <v>147.41</v>
      </c>
      <c r="AK364" s="924">
        <f t="shared" si="1034"/>
        <v>147.41</v>
      </c>
      <c r="AL364" s="927">
        <f t="shared" si="1034"/>
        <v>147.41</v>
      </c>
      <c r="AM364" s="928">
        <f t="shared" si="1034"/>
        <v>147.41</v>
      </c>
      <c r="AN364" s="924">
        <f t="shared" si="1034"/>
        <v>147.41</v>
      </c>
      <c r="AO364" s="924">
        <f t="shared" si="1034"/>
        <v>147.41</v>
      </c>
      <c r="AP364" s="924">
        <f t="shared" si="1034"/>
        <v>147.41</v>
      </c>
      <c r="AQ364" s="924">
        <f t="shared" si="1034"/>
        <v>147.41</v>
      </c>
      <c r="AR364" s="924">
        <f t="shared" si="1034"/>
        <v>147.41</v>
      </c>
      <c r="AS364" s="924">
        <f t="shared" si="1034"/>
        <v>147.41</v>
      </c>
      <c r="AT364" s="924">
        <f t="shared" si="1034"/>
        <v>147.41</v>
      </c>
      <c r="AU364" s="924">
        <f t="shared" si="1034"/>
        <v>147.41</v>
      </c>
      <c r="AV364" s="924">
        <f t="shared" si="1034"/>
        <v>147.41</v>
      </c>
      <c r="AW364" s="924">
        <f t="shared" si="1034"/>
        <v>147.41</v>
      </c>
      <c r="AX364" s="924">
        <f t="shared" si="1034"/>
        <v>147.41</v>
      </c>
      <c r="AY364" s="927">
        <f t="shared" si="1034"/>
        <v>147.41</v>
      </c>
      <c r="CO364" s="819"/>
    </row>
    <row r="365" spans="1:93" ht="17.100000000000001" customHeight="1">
      <c r="A365" s="922" t="s">
        <v>474</v>
      </c>
      <c r="B365" s="923">
        <f t="shared" ref="B365:AG365" si="1035">B81</f>
        <v>9.8580000000000005</v>
      </c>
      <c r="C365" s="923">
        <f t="shared" si="1035"/>
        <v>3.12</v>
      </c>
      <c r="D365" s="923">
        <f t="shared" si="1035"/>
        <v>9.06</v>
      </c>
      <c r="E365" s="923">
        <f t="shared" si="1035"/>
        <v>9.58</v>
      </c>
      <c r="F365" s="923">
        <f t="shared" si="1035"/>
        <v>32.619999999999997</v>
      </c>
      <c r="G365" s="924">
        <f t="shared" si="1035"/>
        <v>7.68</v>
      </c>
      <c r="H365" s="924">
        <f t="shared" si="1035"/>
        <v>14.84</v>
      </c>
      <c r="I365" s="923">
        <f t="shared" si="1035"/>
        <v>16.54</v>
      </c>
      <c r="J365" s="924">
        <f t="shared" si="1035"/>
        <v>42.8</v>
      </c>
      <c r="K365" s="925">
        <f t="shared" si="1035"/>
        <v>30</v>
      </c>
      <c r="L365" s="926">
        <f t="shared" si="1035"/>
        <v>31.6</v>
      </c>
      <c r="M365" s="926">
        <f t="shared" si="1035"/>
        <v>44</v>
      </c>
      <c r="N365" s="926">
        <f t="shared" si="1035"/>
        <v>36.200000000000003</v>
      </c>
      <c r="O365" s="926">
        <f t="shared" si="1035"/>
        <v>35</v>
      </c>
      <c r="P365" s="926">
        <f t="shared" si="1035"/>
        <v>31.4</v>
      </c>
      <c r="Q365" s="926">
        <f t="shared" si="1035"/>
        <v>25</v>
      </c>
      <c r="R365" s="926">
        <f t="shared" si="1035"/>
        <v>30.8</v>
      </c>
      <c r="S365" s="926">
        <f t="shared" si="1035"/>
        <v>29.94</v>
      </c>
      <c r="T365" s="926">
        <f t="shared" si="1035"/>
        <v>40.06</v>
      </c>
      <c r="U365" s="924">
        <f t="shared" si="1035"/>
        <v>26.31</v>
      </c>
      <c r="V365" s="926">
        <f t="shared" si="1035"/>
        <v>31.3</v>
      </c>
      <c r="W365" s="924">
        <f t="shared" si="1035"/>
        <v>45.87</v>
      </c>
      <c r="X365" s="928">
        <f t="shared" si="1035"/>
        <v>34.11</v>
      </c>
      <c r="Y365" s="924">
        <f t="shared" si="1035"/>
        <v>34.11</v>
      </c>
      <c r="Z365" s="924">
        <f t="shared" si="1035"/>
        <v>34.11</v>
      </c>
      <c r="AA365" s="924">
        <f t="shared" si="1035"/>
        <v>34.11</v>
      </c>
      <c r="AB365" s="927">
        <f t="shared" si="1035"/>
        <v>34.11</v>
      </c>
      <c r="AC365" s="928">
        <f t="shared" si="1035"/>
        <v>34.11</v>
      </c>
      <c r="AD365" s="924">
        <f t="shared" si="1035"/>
        <v>34.11</v>
      </c>
      <c r="AE365" s="924">
        <f t="shared" si="1035"/>
        <v>34.11</v>
      </c>
      <c r="AF365" s="924">
        <f t="shared" si="1035"/>
        <v>34.11</v>
      </c>
      <c r="AG365" s="927">
        <f t="shared" si="1035"/>
        <v>34.11</v>
      </c>
      <c r="AH365" s="928">
        <f t="shared" ref="AH365:AY365" si="1036">AH81</f>
        <v>34.11</v>
      </c>
      <c r="AI365" s="924">
        <f t="shared" si="1036"/>
        <v>34.11</v>
      </c>
      <c r="AJ365" s="924">
        <f t="shared" si="1036"/>
        <v>34.11</v>
      </c>
      <c r="AK365" s="924">
        <f t="shared" si="1036"/>
        <v>34.11</v>
      </c>
      <c r="AL365" s="927">
        <f t="shared" si="1036"/>
        <v>34.11</v>
      </c>
      <c r="AM365" s="928">
        <f t="shared" si="1036"/>
        <v>34.11</v>
      </c>
      <c r="AN365" s="924">
        <f t="shared" si="1036"/>
        <v>34.11</v>
      </c>
      <c r="AO365" s="924">
        <f t="shared" si="1036"/>
        <v>34.11</v>
      </c>
      <c r="AP365" s="924">
        <f t="shared" si="1036"/>
        <v>34.11</v>
      </c>
      <c r="AQ365" s="924">
        <f t="shared" si="1036"/>
        <v>34.11</v>
      </c>
      <c r="AR365" s="924">
        <f t="shared" si="1036"/>
        <v>34.11</v>
      </c>
      <c r="AS365" s="924">
        <f t="shared" si="1036"/>
        <v>34.11</v>
      </c>
      <c r="AT365" s="924">
        <f t="shared" si="1036"/>
        <v>34.11</v>
      </c>
      <c r="AU365" s="924">
        <f t="shared" si="1036"/>
        <v>34.11</v>
      </c>
      <c r="AV365" s="924">
        <f t="shared" si="1036"/>
        <v>34.11</v>
      </c>
      <c r="AW365" s="924">
        <f t="shared" si="1036"/>
        <v>34.11</v>
      </c>
      <c r="AX365" s="924">
        <f t="shared" si="1036"/>
        <v>34.11</v>
      </c>
      <c r="AY365" s="927">
        <f t="shared" si="1036"/>
        <v>34.11</v>
      </c>
      <c r="CO365" s="819"/>
    </row>
    <row r="366" spans="1:93" ht="17.100000000000001" customHeight="1">
      <c r="A366" s="922" t="s">
        <v>475</v>
      </c>
      <c r="B366" s="923">
        <f t="shared" ref="B366:AG366" si="1037">B82</f>
        <v>0</v>
      </c>
      <c r="C366" s="923">
        <f t="shared" si="1037"/>
        <v>0</v>
      </c>
      <c r="D366" s="923">
        <f t="shared" si="1037"/>
        <v>0</v>
      </c>
      <c r="E366" s="923">
        <f t="shared" si="1037"/>
        <v>0</v>
      </c>
      <c r="F366" s="923">
        <f t="shared" si="1037"/>
        <v>0</v>
      </c>
      <c r="G366" s="924">
        <f t="shared" si="1037"/>
        <v>0</v>
      </c>
      <c r="H366" s="924">
        <f t="shared" si="1037"/>
        <v>0</v>
      </c>
      <c r="I366" s="923">
        <f t="shared" si="1037"/>
        <v>0</v>
      </c>
      <c r="J366" s="924">
        <f t="shared" si="1037"/>
        <v>0</v>
      </c>
      <c r="K366" s="925">
        <f t="shared" si="1037"/>
        <v>0</v>
      </c>
      <c r="L366" s="926">
        <f t="shared" si="1037"/>
        <v>0</v>
      </c>
      <c r="M366" s="926">
        <f t="shared" si="1037"/>
        <v>0</v>
      </c>
      <c r="N366" s="926">
        <f t="shared" si="1037"/>
        <v>0</v>
      </c>
      <c r="O366" s="926">
        <f t="shared" si="1037"/>
        <v>0</v>
      </c>
      <c r="P366" s="926">
        <f t="shared" si="1037"/>
        <v>0</v>
      </c>
      <c r="Q366" s="926">
        <f t="shared" si="1037"/>
        <v>0</v>
      </c>
      <c r="R366" s="926">
        <f t="shared" si="1037"/>
        <v>0</v>
      </c>
      <c r="S366" s="926">
        <f t="shared" si="1037"/>
        <v>0</v>
      </c>
      <c r="T366" s="926">
        <f t="shared" si="1037"/>
        <v>0</v>
      </c>
      <c r="U366" s="924">
        <f t="shared" si="1037"/>
        <v>90.992000000000004</v>
      </c>
      <c r="V366" s="926">
        <f t="shared" si="1037"/>
        <v>114.97</v>
      </c>
      <c r="W366" s="924">
        <f t="shared" si="1037"/>
        <v>102.45</v>
      </c>
      <c r="X366" s="928">
        <f t="shared" si="1037"/>
        <v>95.31</v>
      </c>
      <c r="Y366" s="924">
        <f t="shared" si="1037"/>
        <v>95.31</v>
      </c>
      <c r="Z366" s="924">
        <f t="shared" si="1037"/>
        <v>95.31</v>
      </c>
      <c r="AA366" s="924">
        <f t="shared" si="1037"/>
        <v>95.31</v>
      </c>
      <c r="AB366" s="927">
        <f t="shared" si="1037"/>
        <v>95.31</v>
      </c>
      <c r="AC366" s="928">
        <f t="shared" si="1037"/>
        <v>95.31</v>
      </c>
      <c r="AD366" s="924">
        <f t="shared" si="1037"/>
        <v>95.31</v>
      </c>
      <c r="AE366" s="924">
        <f t="shared" si="1037"/>
        <v>95.31</v>
      </c>
      <c r="AF366" s="924">
        <f t="shared" si="1037"/>
        <v>95.31</v>
      </c>
      <c r="AG366" s="927">
        <f t="shared" si="1037"/>
        <v>95.31</v>
      </c>
      <c r="AH366" s="928">
        <f t="shared" ref="AH366:AY366" si="1038">AH82</f>
        <v>95.31</v>
      </c>
      <c r="AI366" s="924">
        <f t="shared" si="1038"/>
        <v>95.31</v>
      </c>
      <c r="AJ366" s="924">
        <f t="shared" si="1038"/>
        <v>95.31</v>
      </c>
      <c r="AK366" s="924">
        <f t="shared" si="1038"/>
        <v>95.31</v>
      </c>
      <c r="AL366" s="927">
        <f t="shared" si="1038"/>
        <v>95.31</v>
      </c>
      <c r="AM366" s="928">
        <f t="shared" si="1038"/>
        <v>95.31</v>
      </c>
      <c r="AN366" s="924">
        <f t="shared" si="1038"/>
        <v>95.31</v>
      </c>
      <c r="AO366" s="924">
        <f t="shared" si="1038"/>
        <v>95.31</v>
      </c>
      <c r="AP366" s="924">
        <f t="shared" si="1038"/>
        <v>95.31</v>
      </c>
      <c r="AQ366" s="924">
        <f t="shared" si="1038"/>
        <v>95.31</v>
      </c>
      <c r="AR366" s="924">
        <f t="shared" si="1038"/>
        <v>95.31</v>
      </c>
      <c r="AS366" s="924">
        <f t="shared" si="1038"/>
        <v>95.31</v>
      </c>
      <c r="AT366" s="924">
        <f t="shared" si="1038"/>
        <v>95.31</v>
      </c>
      <c r="AU366" s="924">
        <f t="shared" si="1038"/>
        <v>95.31</v>
      </c>
      <c r="AV366" s="924">
        <f t="shared" si="1038"/>
        <v>95.31</v>
      </c>
      <c r="AW366" s="924">
        <f t="shared" si="1038"/>
        <v>95.31</v>
      </c>
      <c r="AX366" s="924">
        <f t="shared" si="1038"/>
        <v>95.31</v>
      </c>
      <c r="AY366" s="927">
        <f t="shared" si="1038"/>
        <v>95.31</v>
      </c>
      <c r="CO366" s="819"/>
    </row>
    <row r="367" spans="1:93" ht="17.100000000000001" customHeight="1">
      <c r="A367" s="929" t="s">
        <v>483</v>
      </c>
      <c r="B367" s="923">
        <f t="shared" ref="B367:AG367" si="1039">B83</f>
        <v>17.21</v>
      </c>
      <c r="C367" s="923">
        <f t="shared" si="1039"/>
        <v>19.68</v>
      </c>
      <c r="D367" s="923">
        <f t="shared" si="1039"/>
        <v>18.399999999999999</v>
      </c>
      <c r="E367" s="923">
        <f t="shared" si="1039"/>
        <v>21.49</v>
      </c>
      <c r="F367" s="923">
        <f t="shared" si="1039"/>
        <v>26.19</v>
      </c>
      <c r="G367" s="924">
        <f t="shared" si="1039"/>
        <v>27.49</v>
      </c>
      <c r="H367" s="924">
        <f t="shared" si="1039"/>
        <v>27.44</v>
      </c>
      <c r="I367" s="923">
        <f t="shared" si="1039"/>
        <v>30.7</v>
      </c>
      <c r="J367" s="924">
        <f t="shared" si="1039"/>
        <v>41.11</v>
      </c>
      <c r="K367" s="925">
        <f t="shared" si="1039"/>
        <v>47.84</v>
      </c>
      <c r="L367" s="926">
        <f t="shared" si="1039"/>
        <v>53.86</v>
      </c>
      <c r="M367" s="926">
        <f t="shared" si="1039"/>
        <v>61.94</v>
      </c>
      <c r="N367" s="926">
        <f t="shared" si="1039"/>
        <v>82.66</v>
      </c>
      <c r="O367" s="926">
        <f t="shared" si="1039"/>
        <v>89.56</v>
      </c>
      <c r="P367" s="926">
        <f t="shared" si="1039"/>
        <v>99.72</v>
      </c>
      <c r="Q367" s="926">
        <f t="shared" si="1039"/>
        <v>98.334999999999994</v>
      </c>
      <c r="R367" s="926">
        <f t="shared" si="1039"/>
        <v>78.644999999999996</v>
      </c>
      <c r="S367" s="926">
        <f t="shared" si="1039"/>
        <v>93.39</v>
      </c>
      <c r="T367" s="926">
        <f t="shared" si="1039"/>
        <v>91.1</v>
      </c>
      <c r="U367" s="924">
        <f t="shared" si="1039"/>
        <v>106.12</v>
      </c>
      <c r="V367" s="926">
        <f t="shared" si="1039"/>
        <v>121.73</v>
      </c>
      <c r="W367" s="924">
        <f t="shared" si="1039"/>
        <v>103.59</v>
      </c>
      <c r="X367" s="928">
        <f t="shared" si="1039"/>
        <v>160.68</v>
      </c>
      <c r="Y367" s="924">
        <f t="shared" si="1039"/>
        <v>160.68</v>
      </c>
      <c r="Z367" s="924">
        <f t="shared" si="1039"/>
        <v>160.68</v>
      </c>
      <c r="AA367" s="924">
        <f t="shared" si="1039"/>
        <v>160.68</v>
      </c>
      <c r="AB367" s="927">
        <f t="shared" si="1039"/>
        <v>160.68</v>
      </c>
      <c r="AC367" s="928">
        <f t="shared" si="1039"/>
        <v>160.68</v>
      </c>
      <c r="AD367" s="924">
        <f t="shared" si="1039"/>
        <v>160.68</v>
      </c>
      <c r="AE367" s="924">
        <f t="shared" si="1039"/>
        <v>160.68</v>
      </c>
      <c r="AF367" s="924">
        <f t="shared" si="1039"/>
        <v>160.68</v>
      </c>
      <c r="AG367" s="927">
        <f t="shared" si="1039"/>
        <v>160.68</v>
      </c>
      <c r="AH367" s="928">
        <f t="shared" ref="AH367:AY367" si="1040">AH83</f>
        <v>160.68</v>
      </c>
      <c r="AI367" s="924">
        <f t="shared" si="1040"/>
        <v>160.68</v>
      </c>
      <c r="AJ367" s="924">
        <f t="shared" si="1040"/>
        <v>160.68</v>
      </c>
      <c r="AK367" s="924">
        <f t="shared" si="1040"/>
        <v>160.68</v>
      </c>
      <c r="AL367" s="927">
        <f t="shared" si="1040"/>
        <v>160.68</v>
      </c>
      <c r="AM367" s="928">
        <f t="shared" si="1040"/>
        <v>160.68</v>
      </c>
      <c r="AN367" s="924">
        <f t="shared" si="1040"/>
        <v>160.68</v>
      </c>
      <c r="AO367" s="924">
        <f t="shared" si="1040"/>
        <v>160.68</v>
      </c>
      <c r="AP367" s="924">
        <f t="shared" si="1040"/>
        <v>160.68</v>
      </c>
      <c r="AQ367" s="924">
        <f t="shared" si="1040"/>
        <v>160.68</v>
      </c>
      <c r="AR367" s="924">
        <f t="shared" si="1040"/>
        <v>160.68</v>
      </c>
      <c r="AS367" s="924">
        <f t="shared" si="1040"/>
        <v>160.68</v>
      </c>
      <c r="AT367" s="924">
        <f t="shared" si="1040"/>
        <v>160.68</v>
      </c>
      <c r="AU367" s="924">
        <f t="shared" si="1040"/>
        <v>160.68</v>
      </c>
      <c r="AV367" s="924">
        <f t="shared" si="1040"/>
        <v>160.68</v>
      </c>
      <c r="AW367" s="924">
        <f t="shared" si="1040"/>
        <v>160.68</v>
      </c>
      <c r="AX367" s="924">
        <f t="shared" si="1040"/>
        <v>160.68</v>
      </c>
      <c r="AY367" s="927">
        <f t="shared" si="1040"/>
        <v>160.68</v>
      </c>
      <c r="CO367" s="819"/>
    </row>
    <row r="368" spans="1:93" ht="17.100000000000001" customHeight="1">
      <c r="A368" s="930" t="s">
        <v>484</v>
      </c>
      <c r="B368" s="923">
        <f t="shared" ref="B368:AG368" si="1041">B84</f>
        <v>0</v>
      </c>
      <c r="C368" s="923">
        <f t="shared" si="1041"/>
        <v>0</v>
      </c>
      <c r="D368" s="923">
        <f t="shared" si="1041"/>
        <v>0</v>
      </c>
      <c r="E368" s="923">
        <f t="shared" si="1041"/>
        <v>5.64</v>
      </c>
      <c r="F368" s="923">
        <f t="shared" si="1041"/>
        <v>39.840000000000003</v>
      </c>
      <c r="G368" s="924">
        <f t="shared" si="1041"/>
        <v>41.76</v>
      </c>
      <c r="H368" s="924">
        <f t="shared" si="1041"/>
        <v>42</v>
      </c>
      <c r="I368" s="923">
        <f t="shared" si="1041"/>
        <v>43.08</v>
      </c>
      <c r="J368" s="924">
        <f t="shared" si="1041"/>
        <v>44</v>
      </c>
      <c r="K368" s="925">
        <f t="shared" si="1041"/>
        <v>60.8</v>
      </c>
      <c r="L368" s="926">
        <f t="shared" si="1041"/>
        <v>59.3</v>
      </c>
      <c r="M368" s="926">
        <f t="shared" si="1041"/>
        <v>38.44</v>
      </c>
      <c r="N368" s="926">
        <f t="shared" si="1041"/>
        <v>41.74</v>
      </c>
      <c r="O368" s="926">
        <f t="shared" si="1041"/>
        <v>27.28</v>
      </c>
      <c r="P368" s="926">
        <f t="shared" si="1041"/>
        <v>26.22</v>
      </c>
      <c r="Q368" s="926">
        <f t="shared" si="1041"/>
        <v>41.86</v>
      </c>
      <c r="R368" s="926">
        <f t="shared" si="1041"/>
        <v>36.04</v>
      </c>
      <c r="S368" s="926">
        <f t="shared" si="1041"/>
        <v>0</v>
      </c>
      <c r="T368" s="926">
        <f t="shared" si="1041"/>
        <v>0</v>
      </c>
      <c r="U368" s="924">
        <f t="shared" si="1041"/>
        <v>0</v>
      </c>
      <c r="V368" s="926">
        <f t="shared" si="1041"/>
        <v>0</v>
      </c>
      <c r="W368" s="924">
        <f t="shared" si="1041"/>
        <v>0</v>
      </c>
      <c r="X368" s="928">
        <f t="shared" si="1041"/>
        <v>0</v>
      </c>
      <c r="Y368" s="924">
        <f t="shared" si="1041"/>
        <v>0</v>
      </c>
      <c r="Z368" s="924">
        <f t="shared" si="1041"/>
        <v>0</v>
      </c>
      <c r="AA368" s="924">
        <f t="shared" si="1041"/>
        <v>0</v>
      </c>
      <c r="AB368" s="927">
        <f t="shared" si="1041"/>
        <v>0</v>
      </c>
      <c r="AC368" s="928">
        <f t="shared" si="1041"/>
        <v>0</v>
      </c>
      <c r="AD368" s="924">
        <f t="shared" si="1041"/>
        <v>0</v>
      </c>
      <c r="AE368" s="924">
        <f t="shared" si="1041"/>
        <v>0</v>
      </c>
      <c r="AF368" s="924">
        <f t="shared" si="1041"/>
        <v>0</v>
      </c>
      <c r="AG368" s="927">
        <f t="shared" si="1041"/>
        <v>0</v>
      </c>
      <c r="AH368" s="928">
        <f t="shared" ref="AH368:AY368" si="1042">AH84</f>
        <v>0</v>
      </c>
      <c r="AI368" s="924">
        <f t="shared" si="1042"/>
        <v>0</v>
      </c>
      <c r="AJ368" s="924">
        <f t="shared" si="1042"/>
        <v>0</v>
      </c>
      <c r="AK368" s="924">
        <f t="shared" si="1042"/>
        <v>0</v>
      </c>
      <c r="AL368" s="927">
        <f t="shared" si="1042"/>
        <v>0</v>
      </c>
      <c r="AM368" s="928">
        <f t="shared" si="1042"/>
        <v>0</v>
      </c>
      <c r="AN368" s="924">
        <f t="shared" si="1042"/>
        <v>0</v>
      </c>
      <c r="AO368" s="924">
        <f t="shared" si="1042"/>
        <v>0</v>
      </c>
      <c r="AP368" s="924">
        <f t="shared" si="1042"/>
        <v>0</v>
      </c>
      <c r="AQ368" s="924">
        <f t="shared" si="1042"/>
        <v>0</v>
      </c>
      <c r="AR368" s="924">
        <f t="shared" si="1042"/>
        <v>0</v>
      </c>
      <c r="AS368" s="924">
        <f t="shared" si="1042"/>
        <v>0</v>
      </c>
      <c r="AT368" s="924">
        <f t="shared" si="1042"/>
        <v>0</v>
      </c>
      <c r="AU368" s="924">
        <f t="shared" si="1042"/>
        <v>0</v>
      </c>
      <c r="AV368" s="924">
        <f t="shared" si="1042"/>
        <v>0</v>
      </c>
      <c r="AW368" s="924">
        <f t="shared" si="1042"/>
        <v>0</v>
      </c>
      <c r="AX368" s="924">
        <f t="shared" si="1042"/>
        <v>0</v>
      </c>
      <c r="AY368" s="927">
        <f t="shared" si="1042"/>
        <v>0</v>
      </c>
      <c r="CO368" s="819"/>
    </row>
    <row r="369" spans="1:93" ht="17.100000000000001" customHeight="1">
      <c r="A369" s="930" t="s">
        <v>485</v>
      </c>
      <c r="B369" s="923">
        <f t="shared" ref="B369:AG369" si="1043">B85</f>
        <v>0</v>
      </c>
      <c r="C369" s="923">
        <f t="shared" si="1043"/>
        <v>0</v>
      </c>
      <c r="D369" s="923">
        <f t="shared" si="1043"/>
        <v>0</v>
      </c>
      <c r="E369" s="923">
        <f t="shared" si="1043"/>
        <v>0</v>
      </c>
      <c r="F369" s="923">
        <f t="shared" si="1043"/>
        <v>0</v>
      </c>
      <c r="G369" s="924">
        <f t="shared" si="1043"/>
        <v>2.84</v>
      </c>
      <c r="H369" s="924">
        <f t="shared" si="1043"/>
        <v>14.28</v>
      </c>
      <c r="I369" s="923">
        <f t="shared" si="1043"/>
        <v>14.4</v>
      </c>
      <c r="J369" s="924">
        <f t="shared" si="1043"/>
        <v>14.84</v>
      </c>
      <c r="K369" s="925">
        <f t="shared" si="1043"/>
        <v>23.04</v>
      </c>
      <c r="L369" s="926">
        <f t="shared" si="1043"/>
        <v>63.82</v>
      </c>
      <c r="M369" s="926">
        <f t="shared" si="1043"/>
        <v>38.44</v>
      </c>
      <c r="N369" s="926">
        <f t="shared" si="1043"/>
        <v>31.52</v>
      </c>
      <c r="O369" s="926">
        <f t="shared" si="1043"/>
        <v>0</v>
      </c>
      <c r="P369" s="926">
        <f t="shared" si="1043"/>
        <v>0</v>
      </c>
      <c r="Q369" s="926">
        <f t="shared" si="1043"/>
        <v>0</v>
      </c>
      <c r="R369" s="926">
        <f t="shared" si="1043"/>
        <v>0</v>
      </c>
      <c r="S369" s="926">
        <f t="shared" si="1043"/>
        <v>0</v>
      </c>
      <c r="T369" s="926">
        <f t="shared" si="1043"/>
        <v>0</v>
      </c>
      <c r="U369" s="924">
        <f t="shared" si="1043"/>
        <v>0</v>
      </c>
      <c r="V369" s="926">
        <f t="shared" si="1043"/>
        <v>0</v>
      </c>
      <c r="W369" s="924">
        <f t="shared" si="1043"/>
        <v>0</v>
      </c>
      <c r="X369" s="928">
        <f t="shared" si="1043"/>
        <v>0</v>
      </c>
      <c r="Y369" s="924">
        <f t="shared" si="1043"/>
        <v>0</v>
      </c>
      <c r="Z369" s="924">
        <f t="shared" si="1043"/>
        <v>0</v>
      </c>
      <c r="AA369" s="924">
        <f t="shared" si="1043"/>
        <v>0</v>
      </c>
      <c r="AB369" s="927">
        <f t="shared" si="1043"/>
        <v>0</v>
      </c>
      <c r="AC369" s="928">
        <f t="shared" si="1043"/>
        <v>0</v>
      </c>
      <c r="AD369" s="924">
        <f t="shared" si="1043"/>
        <v>0</v>
      </c>
      <c r="AE369" s="924">
        <f t="shared" si="1043"/>
        <v>0</v>
      </c>
      <c r="AF369" s="924">
        <f t="shared" si="1043"/>
        <v>0</v>
      </c>
      <c r="AG369" s="927">
        <f t="shared" si="1043"/>
        <v>0</v>
      </c>
      <c r="AH369" s="928">
        <f t="shared" ref="AH369:AY369" si="1044">AH85</f>
        <v>0</v>
      </c>
      <c r="AI369" s="924">
        <f t="shared" si="1044"/>
        <v>0</v>
      </c>
      <c r="AJ369" s="924">
        <f t="shared" si="1044"/>
        <v>0</v>
      </c>
      <c r="AK369" s="924">
        <f t="shared" si="1044"/>
        <v>0</v>
      </c>
      <c r="AL369" s="927">
        <f t="shared" si="1044"/>
        <v>0</v>
      </c>
      <c r="AM369" s="928">
        <f t="shared" si="1044"/>
        <v>0</v>
      </c>
      <c r="AN369" s="924">
        <f t="shared" si="1044"/>
        <v>0</v>
      </c>
      <c r="AO369" s="924">
        <f t="shared" si="1044"/>
        <v>0</v>
      </c>
      <c r="AP369" s="924">
        <f t="shared" si="1044"/>
        <v>0</v>
      </c>
      <c r="AQ369" s="924">
        <f t="shared" si="1044"/>
        <v>0</v>
      </c>
      <c r="AR369" s="924">
        <f t="shared" si="1044"/>
        <v>0</v>
      </c>
      <c r="AS369" s="924">
        <f t="shared" si="1044"/>
        <v>0</v>
      </c>
      <c r="AT369" s="924">
        <f t="shared" si="1044"/>
        <v>0</v>
      </c>
      <c r="AU369" s="924">
        <f t="shared" si="1044"/>
        <v>0</v>
      </c>
      <c r="AV369" s="924">
        <f t="shared" si="1044"/>
        <v>0</v>
      </c>
      <c r="AW369" s="924">
        <f t="shared" si="1044"/>
        <v>0</v>
      </c>
      <c r="AX369" s="924">
        <f t="shared" si="1044"/>
        <v>0</v>
      </c>
      <c r="AY369" s="927">
        <f t="shared" si="1044"/>
        <v>0</v>
      </c>
      <c r="CO369" s="819"/>
    </row>
    <row r="370" spans="1:93" ht="17.100000000000001" customHeight="1">
      <c r="A370" s="930" t="s">
        <v>477</v>
      </c>
      <c r="B370" s="923">
        <f t="shared" ref="B370:AG370" si="1045">B86</f>
        <v>0</v>
      </c>
      <c r="C370" s="923">
        <f t="shared" si="1045"/>
        <v>0</v>
      </c>
      <c r="D370" s="923">
        <f t="shared" si="1045"/>
        <v>0</v>
      </c>
      <c r="E370" s="923">
        <f t="shared" si="1045"/>
        <v>0</v>
      </c>
      <c r="F370" s="923">
        <f t="shared" si="1045"/>
        <v>0</v>
      </c>
      <c r="G370" s="924">
        <f t="shared" si="1045"/>
        <v>0</v>
      </c>
      <c r="H370" s="924">
        <f t="shared" si="1045"/>
        <v>0</v>
      </c>
      <c r="I370" s="923">
        <f t="shared" si="1045"/>
        <v>0</v>
      </c>
      <c r="J370" s="924">
        <f t="shared" si="1045"/>
        <v>0</v>
      </c>
      <c r="K370" s="925">
        <f t="shared" si="1045"/>
        <v>0</v>
      </c>
      <c r="L370" s="926">
        <f t="shared" si="1045"/>
        <v>0</v>
      </c>
      <c r="M370" s="926">
        <f t="shared" si="1045"/>
        <v>0</v>
      </c>
      <c r="N370" s="926">
        <f t="shared" si="1045"/>
        <v>0</v>
      </c>
      <c r="O370" s="926">
        <f t="shared" si="1045"/>
        <v>0</v>
      </c>
      <c r="P370" s="926">
        <f t="shared" si="1045"/>
        <v>0</v>
      </c>
      <c r="Q370" s="926">
        <f t="shared" si="1045"/>
        <v>0</v>
      </c>
      <c r="R370" s="926">
        <f t="shared" si="1045"/>
        <v>0</v>
      </c>
      <c r="S370" s="926">
        <f t="shared" si="1045"/>
        <v>0</v>
      </c>
      <c r="T370" s="926">
        <f t="shared" si="1045"/>
        <v>0</v>
      </c>
      <c r="U370" s="924">
        <f t="shared" si="1045"/>
        <v>0</v>
      </c>
      <c r="V370" s="926">
        <f t="shared" si="1045"/>
        <v>0</v>
      </c>
      <c r="W370" s="924">
        <f t="shared" si="1045"/>
        <v>0</v>
      </c>
      <c r="X370" s="928">
        <f t="shared" si="1045"/>
        <v>0</v>
      </c>
      <c r="Y370" s="924">
        <f t="shared" si="1045"/>
        <v>0</v>
      </c>
      <c r="Z370" s="924">
        <f t="shared" si="1045"/>
        <v>0</v>
      </c>
      <c r="AA370" s="924">
        <f t="shared" si="1045"/>
        <v>0</v>
      </c>
      <c r="AB370" s="927">
        <f t="shared" si="1045"/>
        <v>0</v>
      </c>
      <c r="AC370" s="928">
        <f t="shared" si="1045"/>
        <v>0</v>
      </c>
      <c r="AD370" s="924">
        <f t="shared" si="1045"/>
        <v>0</v>
      </c>
      <c r="AE370" s="924">
        <f t="shared" si="1045"/>
        <v>0</v>
      </c>
      <c r="AF370" s="924">
        <f t="shared" si="1045"/>
        <v>0</v>
      </c>
      <c r="AG370" s="927">
        <f t="shared" si="1045"/>
        <v>0</v>
      </c>
      <c r="AH370" s="928">
        <f t="shared" ref="AH370:AY370" si="1046">AH86</f>
        <v>0</v>
      </c>
      <c r="AI370" s="924">
        <f t="shared" si="1046"/>
        <v>0</v>
      </c>
      <c r="AJ370" s="924">
        <f t="shared" si="1046"/>
        <v>0</v>
      </c>
      <c r="AK370" s="924">
        <f t="shared" si="1046"/>
        <v>0</v>
      </c>
      <c r="AL370" s="927">
        <f t="shared" si="1046"/>
        <v>0</v>
      </c>
      <c r="AM370" s="928">
        <f t="shared" si="1046"/>
        <v>0</v>
      </c>
      <c r="AN370" s="924">
        <f t="shared" si="1046"/>
        <v>0</v>
      </c>
      <c r="AO370" s="924">
        <f t="shared" si="1046"/>
        <v>0</v>
      </c>
      <c r="AP370" s="924">
        <f t="shared" si="1046"/>
        <v>0</v>
      </c>
      <c r="AQ370" s="924">
        <f t="shared" si="1046"/>
        <v>0</v>
      </c>
      <c r="AR370" s="924">
        <f t="shared" si="1046"/>
        <v>0</v>
      </c>
      <c r="AS370" s="924">
        <f t="shared" si="1046"/>
        <v>0</v>
      </c>
      <c r="AT370" s="924">
        <f t="shared" si="1046"/>
        <v>0</v>
      </c>
      <c r="AU370" s="924">
        <f t="shared" si="1046"/>
        <v>0</v>
      </c>
      <c r="AV370" s="924">
        <f t="shared" si="1046"/>
        <v>0</v>
      </c>
      <c r="AW370" s="924">
        <f t="shared" si="1046"/>
        <v>0</v>
      </c>
      <c r="AX370" s="924">
        <f t="shared" si="1046"/>
        <v>0</v>
      </c>
      <c r="AY370" s="927">
        <f t="shared" si="1046"/>
        <v>0</v>
      </c>
      <c r="CO370" s="819"/>
    </row>
    <row r="371" spans="1:93" ht="17.100000000000001" customHeight="1">
      <c r="A371" s="930" t="s">
        <v>478</v>
      </c>
      <c r="B371" s="923">
        <f t="shared" ref="B371:AG371" si="1047">B87</f>
        <v>0</v>
      </c>
      <c r="C371" s="923">
        <f t="shared" si="1047"/>
        <v>0</v>
      </c>
      <c r="D371" s="923">
        <f t="shared" si="1047"/>
        <v>0</v>
      </c>
      <c r="E371" s="923">
        <f t="shared" si="1047"/>
        <v>0</v>
      </c>
      <c r="F371" s="923">
        <f t="shared" si="1047"/>
        <v>0</v>
      </c>
      <c r="G371" s="924">
        <f t="shared" si="1047"/>
        <v>0</v>
      </c>
      <c r="H371" s="924">
        <f t="shared" si="1047"/>
        <v>0</v>
      </c>
      <c r="I371" s="923">
        <f t="shared" si="1047"/>
        <v>0</v>
      </c>
      <c r="J371" s="924">
        <f t="shared" si="1047"/>
        <v>0</v>
      </c>
      <c r="K371" s="925">
        <f t="shared" si="1047"/>
        <v>0</v>
      </c>
      <c r="L371" s="926">
        <f t="shared" si="1047"/>
        <v>0</v>
      </c>
      <c r="M371" s="926">
        <f t="shared" si="1047"/>
        <v>0</v>
      </c>
      <c r="N371" s="926">
        <f t="shared" si="1047"/>
        <v>0</v>
      </c>
      <c r="O371" s="926">
        <f t="shared" si="1047"/>
        <v>0</v>
      </c>
      <c r="P371" s="926">
        <f t="shared" si="1047"/>
        <v>0</v>
      </c>
      <c r="Q371" s="926">
        <f t="shared" si="1047"/>
        <v>0</v>
      </c>
      <c r="R371" s="926">
        <f t="shared" si="1047"/>
        <v>0</v>
      </c>
      <c r="S371" s="926">
        <f t="shared" si="1047"/>
        <v>0</v>
      </c>
      <c r="T371" s="926">
        <f t="shared" si="1047"/>
        <v>0</v>
      </c>
      <c r="U371" s="924">
        <f t="shared" si="1047"/>
        <v>0</v>
      </c>
      <c r="V371" s="926">
        <f t="shared" si="1047"/>
        <v>0</v>
      </c>
      <c r="W371" s="924">
        <f t="shared" si="1047"/>
        <v>0</v>
      </c>
      <c r="X371" s="928">
        <f t="shared" si="1047"/>
        <v>0</v>
      </c>
      <c r="Y371" s="924">
        <f t="shared" si="1047"/>
        <v>0</v>
      </c>
      <c r="Z371" s="924">
        <f t="shared" si="1047"/>
        <v>0</v>
      </c>
      <c r="AA371" s="924">
        <f t="shared" si="1047"/>
        <v>0</v>
      </c>
      <c r="AB371" s="927">
        <f t="shared" si="1047"/>
        <v>0</v>
      </c>
      <c r="AC371" s="928">
        <f t="shared" si="1047"/>
        <v>0</v>
      </c>
      <c r="AD371" s="924">
        <f t="shared" si="1047"/>
        <v>0</v>
      </c>
      <c r="AE371" s="924">
        <f t="shared" si="1047"/>
        <v>0</v>
      </c>
      <c r="AF371" s="924">
        <f t="shared" si="1047"/>
        <v>0</v>
      </c>
      <c r="AG371" s="927">
        <f t="shared" si="1047"/>
        <v>0</v>
      </c>
      <c r="AH371" s="928">
        <f t="shared" ref="AH371:AY371" si="1048">AH87</f>
        <v>0</v>
      </c>
      <c r="AI371" s="924">
        <f t="shared" si="1048"/>
        <v>0</v>
      </c>
      <c r="AJ371" s="924">
        <f t="shared" si="1048"/>
        <v>0</v>
      </c>
      <c r="AK371" s="924">
        <f t="shared" si="1048"/>
        <v>0</v>
      </c>
      <c r="AL371" s="927">
        <f t="shared" si="1048"/>
        <v>0</v>
      </c>
      <c r="AM371" s="928">
        <f t="shared" si="1048"/>
        <v>0</v>
      </c>
      <c r="AN371" s="924">
        <f t="shared" si="1048"/>
        <v>0</v>
      </c>
      <c r="AO371" s="924">
        <f t="shared" si="1048"/>
        <v>0</v>
      </c>
      <c r="AP371" s="924">
        <f t="shared" si="1048"/>
        <v>0</v>
      </c>
      <c r="AQ371" s="924">
        <f t="shared" si="1048"/>
        <v>0</v>
      </c>
      <c r="AR371" s="924">
        <f t="shared" si="1048"/>
        <v>0</v>
      </c>
      <c r="AS371" s="924">
        <f t="shared" si="1048"/>
        <v>0</v>
      </c>
      <c r="AT371" s="924">
        <f t="shared" si="1048"/>
        <v>0</v>
      </c>
      <c r="AU371" s="924">
        <f t="shared" si="1048"/>
        <v>0</v>
      </c>
      <c r="AV371" s="924">
        <f t="shared" si="1048"/>
        <v>0</v>
      </c>
      <c r="AW371" s="924">
        <f t="shared" si="1048"/>
        <v>0</v>
      </c>
      <c r="AX371" s="924">
        <f t="shared" si="1048"/>
        <v>0</v>
      </c>
      <c r="AY371" s="927">
        <f t="shared" si="1048"/>
        <v>0</v>
      </c>
      <c r="CO371" s="819"/>
    </row>
    <row r="372" spans="1:93" ht="17.100000000000001" customHeight="1">
      <c r="A372" s="930" t="s">
        <v>479</v>
      </c>
      <c r="B372" s="923">
        <f t="shared" ref="B372:AG372" si="1049">B88</f>
        <v>0</v>
      </c>
      <c r="C372" s="923">
        <f t="shared" si="1049"/>
        <v>0</v>
      </c>
      <c r="D372" s="923">
        <f t="shared" si="1049"/>
        <v>0</v>
      </c>
      <c r="E372" s="923">
        <f t="shared" si="1049"/>
        <v>0</v>
      </c>
      <c r="F372" s="923">
        <f t="shared" si="1049"/>
        <v>0</v>
      </c>
      <c r="G372" s="924">
        <f t="shared" si="1049"/>
        <v>0</v>
      </c>
      <c r="H372" s="924">
        <f t="shared" si="1049"/>
        <v>0</v>
      </c>
      <c r="I372" s="923">
        <f t="shared" si="1049"/>
        <v>0</v>
      </c>
      <c r="J372" s="924">
        <f t="shared" si="1049"/>
        <v>0</v>
      </c>
      <c r="K372" s="925">
        <f t="shared" si="1049"/>
        <v>0</v>
      </c>
      <c r="L372" s="926">
        <f t="shared" si="1049"/>
        <v>0</v>
      </c>
      <c r="M372" s="926">
        <f t="shared" si="1049"/>
        <v>0</v>
      </c>
      <c r="N372" s="926">
        <f t="shared" si="1049"/>
        <v>0</v>
      </c>
      <c r="O372" s="926">
        <f t="shared" si="1049"/>
        <v>0</v>
      </c>
      <c r="P372" s="926">
        <f t="shared" si="1049"/>
        <v>0</v>
      </c>
      <c r="Q372" s="926">
        <f t="shared" si="1049"/>
        <v>0</v>
      </c>
      <c r="R372" s="926">
        <f t="shared" si="1049"/>
        <v>0</v>
      </c>
      <c r="S372" s="926">
        <f t="shared" si="1049"/>
        <v>0</v>
      </c>
      <c r="T372" s="926">
        <f t="shared" si="1049"/>
        <v>0</v>
      </c>
      <c r="U372" s="924">
        <f t="shared" si="1049"/>
        <v>0</v>
      </c>
      <c r="V372" s="926">
        <f t="shared" si="1049"/>
        <v>0</v>
      </c>
      <c r="W372" s="924">
        <f t="shared" si="1049"/>
        <v>0</v>
      </c>
      <c r="X372" s="928">
        <f t="shared" si="1049"/>
        <v>0</v>
      </c>
      <c r="Y372" s="924">
        <f t="shared" si="1049"/>
        <v>0</v>
      </c>
      <c r="Z372" s="924">
        <f t="shared" si="1049"/>
        <v>0</v>
      </c>
      <c r="AA372" s="924">
        <f t="shared" si="1049"/>
        <v>0</v>
      </c>
      <c r="AB372" s="927">
        <f t="shared" si="1049"/>
        <v>0</v>
      </c>
      <c r="AC372" s="928">
        <f t="shared" si="1049"/>
        <v>0</v>
      </c>
      <c r="AD372" s="924">
        <f t="shared" si="1049"/>
        <v>0</v>
      </c>
      <c r="AE372" s="924">
        <f t="shared" si="1049"/>
        <v>0</v>
      </c>
      <c r="AF372" s="924">
        <f t="shared" si="1049"/>
        <v>0</v>
      </c>
      <c r="AG372" s="927">
        <f t="shared" si="1049"/>
        <v>0</v>
      </c>
      <c r="AH372" s="928">
        <f t="shared" ref="AH372:AY372" si="1050">AH88</f>
        <v>0</v>
      </c>
      <c r="AI372" s="924">
        <f t="shared" si="1050"/>
        <v>0</v>
      </c>
      <c r="AJ372" s="924">
        <f t="shared" si="1050"/>
        <v>0</v>
      </c>
      <c r="AK372" s="924">
        <f t="shared" si="1050"/>
        <v>0</v>
      </c>
      <c r="AL372" s="927">
        <f t="shared" si="1050"/>
        <v>0</v>
      </c>
      <c r="AM372" s="928">
        <f t="shared" si="1050"/>
        <v>0</v>
      </c>
      <c r="AN372" s="924">
        <f t="shared" si="1050"/>
        <v>0</v>
      </c>
      <c r="AO372" s="924">
        <f t="shared" si="1050"/>
        <v>0</v>
      </c>
      <c r="AP372" s="924">
        <f t="shared" si="1050"/>
        <v>0</v>
      </c>
      <c r="AQ372" s="924">
        <f t="shared" si="1050"/>
        <v>0</v>
      </c>
      <c r="AR372" s="924">
        <f t="shared" si="1050"/>
        <v>0</v>
      </c>
      <c r="AS372" s="924">
        <f t="shared" si="1050"/>
        <v>0</v>
      </c>
      <c r="AT372" s="924">
        <f t="shared" si="1050"/>
        <v>0</v>
      </c>
      <c r="AU372" s="924">
        <f t="shared" si="1050"/>
        <v>0</v>
      </c>
      <c r="AV372" s="924">
        <f t="shared" si="1050"/>
        <v>0</v>
      </c>
      <c r="AW372" s="924">
        <f t="shared" si="1050"/>
        <v>0</v>
      </c>
      <c r="AX372" s="924">
        <f t="shared" si="1050"/>
        <v>0</v>
      </c>
      <c r="AY372" s="927">
        <f t="shared" si="1050"/>
        <v>0</v>
      </c>
      <c r="CO372" s="819"/>
    </row>
    <row r="373" spans="1:93" ht="17.100000000000001" customHeight="1">
      <c r="A373" s="930" t="s">
        <v>480</v>
      </c>
      <c r="B373" s="923">
        <f t="shared" ref="B373:AG373" si="1051">B89</f>
        <v>0</v>
      </c>
      <c r="C373" s="923">
        <f t="shared" si="1051"/>
        <v>0</v>
      </c>
      <c r="D373" s="923">
        <f t="shared" si="1051"/>
        <v>0</v>
      </c>
      <c r="E373" s="923">
        <f t="shared" si="1051"/>
        <v>0</v>
      </c>
      <c r="F373" s="923">
        <f t="shared" si="1051"/>
        <v>0</v>
      </c>
      <c r="G373" s="924">
        <f t="shared" si="1051"/>
        <v>0</v>
      </c>
      <c r="H373" s="924">
        <f t="shared" si="1051"/>
        <v>0</v>
      </c>
      <c r="I373" s="923">
        <f t="shared" si="1051"/>
        <v>0</v>
      </c>
      <c r="J373" s="924">
        <f t="shared" si="1051"/>
        <v>0</v>
      </c>
      <c r="K373" s="925">
        <f t="shared" si="1051"/>
        <v>0</v>
      </c>
      <c r="L373" s="926">
        <f t="shared" si="1051"/>
        <v>0</v>
      </c>
      <c r="M373" s="926">
        <f t="shared" si="1051"/>
        <v>0</v>
      </c>
      <c r="N373" s="926">
        <f t="shared" si="1051"/>
        <v>0</v>
      </c>
      <c r="O373" s="926">
        <f t="shared" si="1051"/>
        <v>0</v>
      </c>
      <c r="P373" s="926">
        <f t="shared" si="1051"/>
        <v>0</v>
      </c>
      <c r="Q373" s="926">
        <f t="shared" si="1051"/>
        <v>0</v>
      </c>
      <c r="R373" s="926">
        <f t="shared" si="1051"/>
        <v>0</v>
      </c>
      <c r="S373" s="926">
        <f t="shared" si="1051"/>
        <v>0</v>
      </c>
      <c r="T373" s="926">
        <f t="shared" si="1051"/>
        <v>0</v>
      </c>
      <c r="U373" s="924">
        <f t="shared" si="1051"/>
        <v>0</v>
      </c>
      <c r="V373" s="926">
        <f t="shared" si="1051"/>
        <v>0</v>
      </c>
      <c r="W373" s="924">
        <f t="shared" si="1051"/>
        <v>0</v>
      </c>
      <c r="X373" s="928">
        <f t="shared" si="1051"/>
        <v>0</v>
      </c>
      <c r="Y373" s="924">
        <f t="shared" si="1051"/>
        <v>0</v>
      </c>
      <c r="Z373" s="924">
        <f t="shared" si="1051"/>
        <v>0</v>
      </c>
      <c r="AA373" s="924">
        <f t="shared" si="1051"/>
        <v>0</v>
      </c>
      <c r="AB373" s="927">
        <f t="shared" si="1051"/>
        <v>0</v>
      </c>
      <c r="AC373" s="928">
        <f t="shared" si="1051"/>
        <v>0</v>
      </c>
      <c r="AD373" s="924">
        <f t="shared" si="1051"/>
        <v>0</v>
      </c>
      <c r="AE373" s="924">
        <f t="shared" si="1051"/>
        <v>0</v>
      </c>
      <c r="AF373" s="924">
        <f t="shared" si="1051"/>
        <v>0</v>
      </c>
      <c r="AG373" s="927">
        <f t="shared" si="1051"/>
        <v>0</v>
      </c>
      <c r="AH373" s="928">
        <f t="shared" ref="AH373:AY373" si="1052">AH89</f>
        <v>0</v>
      </c>
      <c r="AI373" s="924">
        <f t="shared" si="1052"/>
        <v>0</v>
      </c>
      <c r="AJ373" s="924">
        <f t="shared" si="1052"/>
        <v>0</v>
      </c>
      <c r="AK373" s="924">
        <f t="shared" si="1052"/>
        <v>0</v>
      </c>
      <c r="AL373" s="927">
        <f t="shared" si="1052"/>
        <v>0</v>
      </c>
      <c r="AM373" s="928">
        <f t="shared" si="1052"/>
        <v>0</v>
      </c>
      <c r="AN373" s="924">
        <f t="shared" si="1052"/>
        <v>0</v>
      </c>
      <c r="AO373" s="924">
        <f t="shared" si="1052"/>
        <v>0</v>
      </c>
      <c r="AP373" s="924">
        <f t="shared" si="1052"/>
        <v>0</v>
      </c>
      <c r="AQ373" s="924">
        <f t="shared" si="1052"/>
        <v>0</v>
      </c>
      <c r="AR373" s="924">
        <f t="shared" si="1052"/>
        <v>0</v>
      </c>
      <c r="AS373" s="924">
        <f t="shared" si="1052"/>
        <v>0</v>
      </c>
      <c r="AT373" s="924">
        <f t="shared" si="1052"/>
        <v>0</v>
      </c>
      <c r="AU373" s="924">
        <f t="shared" si="1052"/>
        <v>0</v>
      </c>
      <c r="AV373" s="924">
        <f t="shared" si="1052"/>
        <v>0</v>
      </c>
      <c r="AW373" s="924">
        <f t="shared" si="1052"/>
        <v>0</v>
      </c>
      <c r="AX373" s="924">
        <f t="shared" si="1052"/>
        <v>0</v>
      </c>
      <c r="AY373" s="927">
        <f t="shared" si="1052"/>
        <v>0</v>
      </c>
      <c r="CO373" s="819"/>
    </row>
    <row r="374" spans="1:93" ht="17.100000000000001" customHeight="1">
      <c r="A374" s="930" t="s">
        <v>486</v>
      </c>
      <c r="B374" s="923">
        <f t="shared" ref="B374:AG374" si="1053">B91</f>
        <v>0</v>
      </c>
      <c r="C374" s="923">
        <f t="shared" si="1053"/>
        <v>0</v>
      </c>
      <c r="D374" s="923">
        <f t="shared" si="1053"/>
        <v>0</v>
      </c>
      <c r="E374" s="923">
        <f t="shared" si="1053"/>
        <v>0</v>
      </c>
      <c r="F374" s="923">
        <f t="shared" si="1053"/>
        <v>0</v>
      </c>
      <c r="G374" s="924">
        <f t="shared" si="1053"/>
        <v>0</v>
      </c>
      <c r="H374" s="924">
        <f t="shared" si="1053"/>
        <v>0</v>
      </c>
      <c r="I374" s="923">
        <f t="shared" si="1053"/>
        <v>0</v>
      </c>
      <c r="J374" s="924">
        <f t="shared" si="1053"/>
        <v>0</v>
      </c>
      <c r="K374" s="925">
        <f t="shared" si="1053"/>
        <v>0</v>
      </c>
      <c r="L374" s="926">
        <f t="shared" si="1053"/>
        <v>0</v>
      </c>
      <c r="M374" s="926">
        <f t="shared" si="1053"/>
        <v>0</v>
      </c>
      <c r="N374" s="926">
        <f t="shared" si="1053"/>
        <v>0</v>
      </c>
      <c r="O374" s="926">
        <f t="shared" si="1053"/>
        <v>0</v>
      </c>
      <c r="P374" s="926">
        <f t="shared" si="1053"/>
        <v>0</v>
      </c>
      <c r="Q374" s="926">
        <f t="shared" si="1053"/>
        <v>0</v>
      </c>
      <c r="R374" s="926">
        <f t="shared" si="1053"/>
        <v>0</v>
      </c>
      <c r="S374" s="926">
        <f t="shared" si="1053"/>
        <v>0</v>
      </c>
      <c r="T374" s="926">
        <f t="shared" si="1053"/>
        <v>0</v>
      </c>
      <c r="U374" s="924">
        <f t="shared" si="1053"/>
        <v>0</v>
      </c>
      <c r="V374" s="926">
        <f t="shared" si="1053"/>
        <v>0</v>
      </c>
      <c r="W374" s="924">
        <f t="shared" si="1053"/>
        <v>0</v>
      </c>
      <c r="X374" s="928">
        <f t="shared" si="1053"/>
        <v>0</v>
      </c>
      <c r="Y374" s="924">
        <f t="shared" si="1053"/>
        <v>0</v>
      </c>
      <c r="Z374" s="924">
        <f t="shared" si="1053"/>
        <v>0</v>
      </c>
      <c r="AA374" s="924">
        <f t="shared" si="1053"/>
        <v>0</v>
      </c>
      <c r="AB374" s="927">
        <f t="shared" si="1053"/>
        <v>0</v>
      </c>
      <c r="AC374" s="928">
        <f t="shared" si="1053"/>
        <v>0</v>
      </c>
      <c r="AD374" s="924">
        <f t="shared" si="1053"/>
        <v>0</v>
      </c>
      <c r="AE374" s="924">
        <f t="shared" si="1053"/>
        <v>0</v>
      </c>
      <c r="AF374" s="924">
        <f t="shared" si="1053"/>
        <v>0</v>
      </c>
      <c r="AG374" s="927">
        <f t="shared" si="1053"/>
        <v>0</v>
      </c>
      <c r="AH374" s="928">
        <f t="shared" ref="AH374:AY374" si="1054">AH91</f>
        <v>0</v>
      </c>
      <c r="AI374" s="924">
        <f t="shared" si="1054"/>
        <v>0</v>
      </c>
      <c r="AJ374" s="924">
        <f t="shared" si="1054"/>
        <v>0</v>
      </c>
      <c r="AK374" s="924">
        <f t="shared" si="1054"/>
        <v>0</v>
      </c>
      <c r="AL374" s="927">
        <f t="shared" si="1054"/>
        <v>0</v>
      </c>
      <c r="AM374" s="928">
        <f t="shared" si="1054"/>
        <v>0</v>
      </c>
      <c r="AN374" s="924">
        <f t="shared" si="1054"/>
        <v>0</v>
      </c>
      <c r="AO374" s="924">
        <f t="shared" si="1054"/>
        <v>0</v>
      </c>
      <c r="AP374" s="924">
        <f t="shared" si="1054"/>
        <v>0</v>
      </c>
      <c r="AQ374" s="924">
        <f t="shared" si="1054"/>
        <v>0</v>
      </c>
      <c r="AR374" s="924">
        <f t="shared" si="1054"/>
        <v>0</v>
      </c>
      <c r="AS374" s="924">
        <f t="shared" si="1054"/>
        <v>0</v>
      </c>
      <c r="AT374" s="924">
        <f t="shared" si="1054"/>
        <v>0</v>
      </c>
      <c r="AU374" s="924">
        <f t="shared" si="1054"/>
        <v>0</v>
      </c>
      <c r="AV374" s="924">
        <f t="shared" si="1054"/>
        <v>0</v>
      </c>
      <c r="AW374" s="924">
        <f t="shared" si="1054"/>
        <v>0</v>
      </c>
      <c r="AX374" s="924">
        <f t="shared" si="1054"/>
        <v>0</v>
      </c>
      <c r="AY374" s="927">
        <f t="shared" si="1054"/>
        <v>0</v>
      </c>
      <c r="CO374" s="819"/>
    </row>
    <row r="375" spans="1:93" ht="17.100000000000001" customHeight="1">
      <c r="A375" s="930" t="s">
        <v>481</v>
      </c>
      <c r="B375" s="923">
        <f t="shared" ref="B375:AG375" si="1055">B92</f>
        <v>0</v>
      </c>
      <c r="C375" s="923">
        <f t="shared" si="1055"/>
        <v>0</v>
      </c>
      <c r="D375" s="923">
        <f t="shared" si="1055"/>
        <v>0</v>
      </c>
      <c r="E375" s="923">
        <f t="shared" si="1055"/>
        <v>0</v>
      </c>
      <c r="F375" s="923">
        <f t="shared" si="1055"/>
        <v>0</v>
      </c>
      <c r="G375" s="924">
        <f t="shared" si="1055"/>
        <v>0</v>
      </c>
      <c r="H375" s="924">
        <f t="shared" si="1055"/>
        <v>0</v>
      </c>
      <c r="I375" s="923">
        <f t="shared" si="1055"/>
        <v>0</v>
      </c>
      <c r="J375" s="924">
        <f t="shared" si="1055"/>
        <v>0</v>
      </c>
      <c r="K375" s="925">
        <f t="shared" si="1055"/>
        <v>0</v>
      </c>
      <c r="L375" s="926">
        <f t="shared" si="1055"/>
        <v>0</v>
      </c>
      <c r="M375" s="926">
        <f t="shared" si="1055"/>
        <v>0</v>
      </c>
      <c r="N375" s="926">
        <f t="shared" si="1055"/>
        <v>0</v>
      </c>
      <c r="O375" s="926">
        <f t="shared" si="1055"/>
        <v>0</v>
      </c>
      <c r="P375" s="926">
        <f t="shared" si="1055"/>
        <v>0</v>
      </c>
      <c r="Q375" s="926">
        <f t="shared" si="1055"/>
        <v>0</v>
      </c>
      <c r="R375" s="926">
        <f t="shared" si="1055"/>
        <v>0</v>
      </c>
      <c r="S375" s="926">
        <f t="shared" si="1055"/>
        <v>0</v>
      </c>
      <c r="T375" s="926">
        <f t="shared" si="1055"/>
        <v>0</v>
      </c>
      <c r="U375" s="924">
        <f t="shared" si="1055"/>
        <v>0</v>
      </c>
      <c r="V375" s="926">
        <f t="shared" si="1055"/>
        <v>0</v>
      </c>
      <c r="W375" s="924">
        <f t="shared" si="1055"/>
        <v>0</v>
      </c>
      <c r="X375" s="928">
        <f t="shared" si="1055"/>
        <v>0</v>
      </c>
      <c r="Y375" s="924">
        <f t="shared" si="1055"/>
        <v>0</v>
      </c>
      <c r="Z375" s="924">
        <f t="shared" si="1055"/>
        <v>0</v>
      </c>
      <c r="AA375" s="924">
        <f t="shared" si="1055"/>
        <v>0</v>
      </c>
      <c r="AB375" s="927">
        <f t="shared" si="1055"/>
        <v>0</v>
      </c>
      <c r="AC375" s="928">
        <f t="shared" si="1055"/>
        <v>0</v>
      </c>
      <c r="AD375" s="924">
        <f t="shared" si="1055"/>
        <v>0</v>
      </c>
      <c r="AE375" s="924">
        <f t="shared" si="1055"/>
        <v>0</v>
      </c>
      <c r="AF375" s="924">
        <f t="shared" si="1055"/>
        <v>0</v>
      </c>
      <c r="AG375" s="927">
        <f t="shared" si="1055"/>
        <v>0</v>
      </c>
      <c r="AH375" s="928">
        <f t="shared" ref="AH375:AY375" si="1056">AH92</f>
        <v>0</v>
      </c>
      <c r="AI375" s="924">
        <f t="shared" si="1056"/>
        <v>0</v>
      </c>
      <c r="AJ375" s="924">
        <f t="shared" si="1056"/>
        <v>0</v>
      </c>
      <c r="AK375" s="924">
        <f t="shared" si="1056"/>
        <v>0</v>
      </c>
      <c r="AL375" s="927">
        <f t="shared" si="1056"/>
        <v>0</v>
      </c>
      <c r="AM375" s="928">
        <f t="shared" si="1056"/>
        <v>0</v>
      </c>
      <c r="AN375" s="924">
        <f t="shared" si="1056"/>
        <v>0</v>
      </c>
      <c r="AO375" s="924">
        <f t="shared" si="1056"/>
        <v>0</v>
      </c>
      <c r="AP375" s="924">
        <f t="shared" si="1056"/>
        <v>0</v>
      </c>
      <c r="AQ375" s="924">
        <f t="shared" si="1056"/>
        <v>0</v>
      </c>
      <c r="AR375" s="924">
        <f t="shared" si="1056"/>
        <v>0</v>
      </c>
      <c r="AS375" s="924">
        <f t="shared" si="1056"/>
        <v>0</v>
      </c>
      <c r="AT375" s="924">
        <f t="shared" si="1056"/>
        <v>0</v>
      </c>
      <c r="AU375" s="924">
        <f t="shared" si="1056"/>
        <v>0</v>
      </c>
      <c r="AV375" s="924">
        <f t="shared" si="1056"/>
        <v>0</v>
      </c>
      <c r="AW375" s="924">
        <f t="shared" si="1056"/>
        <v>0</v>
      </c>
      <c r="AX375" s="924">
        <f t="shared" si="1056"/>
        <v>0</v>
      </c>
      <c r="AY375" s="927">
        <f t="shared" si="1056"/>
        <v>0</v>
      </c>
      <c r="CO375" s="819"/>
    </row>
    <row r="376" spans="1:93" ht="17.100000000000001" customHeight="1">
      <c r="A376" s="930" t="s">
        <v>482</v>
      </c>
      <c r="B376" s="923">
        <f t="shared" ref="B376:AG377" si="1057">B93</f>
        <v>0</v>
      </c>
      <c r="C376" s="923">
        <f t="shared" si="1057"/>
        <v>0</v>
      </c>
      <c r="D376" s="923">
        <f t="shared" si="1057"/>
        <v>0</v>
      </c>
      <c r="E376" s="923">
        <f t="shared" si="1057"/>
        <v>0</v>
      </c>
      <c r="F376" s="923">
        <f t="shared" si="1057"/>
        <v>0</v>
      </c>
      <c r="G376" s="924">
        <f t="shared" si="1057"/>
        <v>0</v>
      </c>
      <c r="H376" s="924">
        <f t="shared" si="1057"/>
        <v>0</v>
      </c>
      <c r="I376" s="923">
        <f t="shared" si="1057"/>
        <v>0</v>
      </c>
      <c r="J376" s="924">
        <f t="shared" si="1057"/>
        <v>0</v>
      </c>
      <c r="K376" s="925">
        <f t="shared" si="1057"/>
        <v>0</v>
      </c>
      <c r="L376" s="926">
        <f t="shared" si="1057"/>
        <v>0</v>
      </c>
      <c r="M376" s="926">
        <f t="shared" si="1057"/>
        <v>0</v>
      </c>
      <c r="N376" s="926">
        <f t="shared" si="1057"/>
        <v>0</v>
      </c>
      <c r="O376" s="926">
        <f t="shared" si="1057"/>
        <v>0</v>
      </c>
      <c r="P376" s="926">
        <f t="shared" si="1057"/>
        <v>0</v>
      </c>
      <c r="Q376" s="926">
        <f t="shared" si="1057"/>
        <v>0</v>
      </c>
      <c r="R376" s="926">
        <f t="shared" si="1057"/>
        <v>0</v>
      </c>
      <c r="S376" s="926">
        <f t="shared" si="1057"/>
        <v>0</v>
      </c>
      <c r="T376" s="926">
        <f t="shared" si="1057"/>
        <v>0</v>
      </c>
      <c r="U376" s="924">
        <f t="shared" si="1057"/>
        <v>0</v>
      </c>
      <c r="V376" s="926">
        <f t="shared" si="1057"/>
        <v>0</v>
      </c>
      <c r="W376" s="924">
        <f t="shared" si="1057"/>
        <v>0</v>
      </c>
      <c r="X376" s="928">
        <f t="shared" si="1057"/>
        <v>0</v>
      </c>
      <c r="Y376" s="924">
        <f t="shared" si="1057"/>
        <v>0</v>
      </c>
      <c r="Z376" s="924">
        <f t="shared" si="1057"/>
        <v>0</v>
      </c>
      <c r="AA376" s="924">
        <f t="shared" si="1057"/>
        <v>0</v>
      </c>
      <c r="AB376" s="927">
        <f t="shared" si="1057"/>
        <v>0</v>
      </c>
      <c r="AC376" s="928">
        <f t="shared" si="1057"/>
        <v>0</v>
      </c>
      <c r="AD376" s="924">
        <f t="shared" si="1057"/>
        <v>0</v>
      </c>
      <c r="AE376" s="924">
        <f t="shared" si="1057"/>
        <v>0</v>
      </c>
      <c r="AF376" s="924">
        <f t="shared" si="1057"/>
        <v>0</v>
      </c>
      <c r="AG376" s="927">
        <f t="shared" si="1057"/>
        <v>0</v>
      </c>
      <c r="AH376" s="928">
        <f t="shared" ref="AH376:AY377" si="1058">AH93</f>
        <v>0</v>
      </c>
      <c r="AI376" s="924">
        <f t="shared" si="1058"/>
        <v>0</v>
      </c>
      <c r="AJ376" s="924">
        <f t="shared" si="1058"/>
        <v>0</v>
      </c>
      <c r="AK376" s="924">
        <f t="shared" si="1058"/>
        <v>0</v>
      </c>
      <c r="AL376" s="927">
        <f t="shared" si="1058"/>
        <v>0</v>
      </c>
      <c r="AM376" s="928">
        <f t="shared" si="1058"/>
        <v>0</v>
      </c>
      <c r="AN376" s="924">
        <f t="shared" si="1058"/>
        <v>0</v>
      </c>
      <c r="AO376" s="924">
        <f t="shared" si="1058"/>
        <v>0</v>
      </c>
      <c r="AP376" s="924">
        <f t="shared" si="1058"/>
        <v>0</v>
      </c>
      <c r="AQ376" s="924">
        <f t="shared" si="1058"/>
        <v>0</v>
      </c>
      <c r="AR376" s="924">
        <f t="shared" si="1058"/>
        <v>0</v>
      </c>
      <c r="AS376" s="924">
        <f t="shared" si="1058"/>
        <v>0</v>
      </c>
      <c r="AT376" s="924">
        <f t="shared" si="1058"/>
        <v>0</v>
      </c>
      <c r="AU376" s="924">
        <f t="shared" si="1058"/>
        <v>0</v>
      </c>
      <c r="AV376" s="924">
        <f t="shared" si="1058"/>
        <v>0</v>
      </c>
      <c r="AW376" s="924">
        <f t="shared" si="1058"/>
        <v>0</v>
      </c>
      <c r="AX376" s="924">
        <f t="shared" si="1058"/>
        <v>0</v>
      </c>
      <c r="AY376" s="927">
        <f t="shared" si="1058"/>
        <v>0</v>
      </c>
      <c r="CO376" s="819"/>
    </row>
    <row r="377" spans="1:93" ht="17.100000000000001" customHeight="1">
      <c r="A377" s="930" t="s">
        <v>513</v>
      </c>
      <c r="B377" s="923"/>
      <c r="C377" s="923"/>
      <c r="D377" s="923"/>
      <c r="E377" s="923"/>
      <c r="F377" s="923"/>
      <c r="G377" s="924"/>
      <c r="H377" s="924"/>
      <c r="I377" s="923"/>
      <c r="J377" s="924"/>
      <c r="K377" s="925"/>
      <c r="L377" s="926">
        <f t="shared" si="1057"/>
        <v>0</v>
      </c>
      <c r="M377" s="926">
        <f t="shared" si="1057"/>
        <v>0</v>
      </c>
      <c r="N377" s="926">
        <f t="shared" si="1057"/>
        <v>0</v>
      </c>
      <c r="O377" s="926">
        <f t="shared" si="1057"/>
        <v>0</v>
      </c>
      <c r="P377" s="926">
        <f t="shared" si="1057"/>
        <v>0</v>
      </c>
      <c r="Q377" s="926">
        <f t="shared" si="1057"/>
        <v>0</v>
      </c>
      <c r="R377" s="926">
        <f t="shared" si="1057"/>
        <v>0</v>
      </c>
      <c r="S377" s="926">
        <f t="shared" si="1057"/>
        <v>0</v>
      </c>
      <c r="T377" s="926">
        <f t="shared" si="1057"/>
        <v>0</v>
      </c>
      <c r="U377" s="924">
        <f t="shared" si="1057"/>
        <v>0</v>
      </c>
      <c r="V377" s="926">
        <f t="shared" si="1057"/>
        <v>0</v>
      </c>
      <c r="W377" s="924">
        <f t="shared" si="1057"/>
        <v>0</v>
      </c>
      <c r="X377" s="928">
        <f t="shared" si="1057"/>
        <v>0</v>
      </c>
      <c r="Y377" s="924">
        <f t="shared" si="1057"/>
        <v>0</v>
      </c>
      <c r="Z377" s="924">
        <f t="shared" si="1057"/>
        <v>0</v>
      </c>
      <c r="AA377" s="924">
        <f t="shared" si="1057"/>
        <v>0</v>
      </c>
      <c r="AB377" s="927">
        <f t="shared" si="1057"/>
        <v>0</v>
      </c>
      <c r="AC377" s="928">
        <f t="shared" si="1057"/>
        <v>0</v>
      </c>
      <c r="AD377" s="924">
        <f t="shared" si="1057"/>
        <v>0</v>
      </c>
      <c r="AE377" s="924">
        <f t="shared" si="1057"/>
        <v>0</v>
      </c>
      <c r="AF377" s="924">
        <f t="shared" si="1057"/>
        <v>0</v>
      </c>
      <c r="AG377" s="927">
        <f t="shared" si="1057"/>
        <v>0</v>
      </c>
      <c r="AH377" s="928">
        <f t="shared" si="1058"/>
        <v>0</v>
      </c>
      <c r="AI377" s="924">
        <f t="shared" si="1058"/>
        <v>0</v>
      </c>
      <c r="AJ377" s="924">
        <f t="shared" si="1058"/>
        <v>0</v>
      </c>
      <c r="AK377" s="924">
        <f t="shared" si="1058"/>
        <v>0</v>
      </c>
      <c r="AL377" s="927">
        <f t="shared" si="1058"/>
        <v>0</v>
      </c>
      <c r="AM377" s="928">
        <f t="shared" si="1058"/>
        <v>0</v>
      </c>
      <c r="AN377" s="924">
        <f t="shared" si="1058"/>
        <v>0</v>
      </c>
      <c r="AO377" s="924">
        <f t="shared" si="1058"/>
        <v>0</v>
      </c>
      <c r="AP377" s="924">
        <f t="shared" si="1058"/>
        <v>0</v>
      </c>
      <c r="AQ377" s="924">
        <f t="shared" si="1058"/>
        <v>0</v>
      </c>
      <c r="AR377" s="924">
        <f t="shared" si="1058"/>
        <v>0</v>
      </c>
      <c r="AS377" s="924">
        <f t="shared" si="1058"/>
        <v>0</v>
      </c>
      <c r="AT377" s="924">
        <f t="shared" si="1058"/>
        <v>0</v>
      </c>
      <c r="AU377" s="924">
        <f t="shared" si="1058"/>
        <v>0</v>
      </c>
      <c r="AV377" s="924">
        <f t="shared" si="1058"/>
        <v>0</v>
      </c>
      <c r="AW377" s="924">
        <f t="shared" si="1058"/>
        <v>0</v>
      </c>
      <c r="AX377" s="924">
        <f t="shared" si="1058"/>
        <v>0</v>
      </c>
      <c r="AY377" s="927">
        <f t="shared" si="1058"/>
        <v>0</v>
      </c>
      <c r="CO377" s="819"/>
    </row>
    <row r="378" spans="1:93" ht="16.5" customHeight="1">
      <c r="A378" s="962" t="s">
        <v>65</v>
      </c>
      <c r="B378" s="963">
        <v>430.64</v>
      </c>
      <c r="C378" s="963">
        <v>137.52000000000001</v>
      </c>
      <c r="D378" s="963">
        <v>353.6</v>
      </c>
      <c r="E378" s="963">
        <v>132.04</v>
      </c>
      <c r="F378" s="963">
        <v>337.12</v>
      </c>
      <c r="G378" s="964">
        <v>170.72</v>
      </c>
      <c r="H378" s="964">
        <v>114.84</v>
      </c>
      <c r="I378" s="963">
        <v>133.16</v>
      </c>
      <c r="J378" s="964">
        <v>130.19999999999999</v>
      </c>
      <c r="K378" s="965">
        <v>103.19999999999999</v>
      </c>
      <c r="L378" s="966">
        <v>366.36</v>
      </c>
      <c r="M378" s="966">
        <v>239.04</v>
      </c>
      <c r="N378" s="966">
        <v>358.84000000000003</v>
      </c>
      <c r="O378" s="966">
        <v>405.76</v>
      </c>
      <c r="P378" s="966">
        <v>358.34</v>
      </c>
      <c r="Q378" s="966">
        <v>106.04</v>
      </c>
      <c r="R378" s="966">
        <v>287.48500000000001</v>
      </c>
      <c r="S378" s="966">
        <v>284.75399999999996</v>
      </c>
      <c r="T378" s="966">
        <v>252.44499999999999</v>
      </c>
      <c r="U378" s="964">
        <v>240.935</v>
      </c>
      <c r="V378" s="966">
        <v>345.95</v>
      </c>
      <c r="W378" s="964">
        <v>247.71548817578218</v>
      </c>
      <c r="X378" s="967">
        <v>247.71548817578218</v>
      </c>
      <c r="Y378" s="968">
        <v>246.07063126513839</v>
      </c>
      <c r="Z378" s="968">
        <v>246.07063126513839</v>
      </c>
      <c r="AA378" s="968">
        <v>246.07063126513839</v>
      </c>
      <c r="AB378" s="969">
        <v>246.07063126513839</v>
      </c>
      <c r="AC378" s="967">
        <v>246.07063126513839</v>
      </c>
      <c r="AD378" s="968">
        <v>246.07063126513839</v>
      </c>
      <c r="AE378" s="968">
        <v>246.07063126513839</v>
      </c>
      <c r="AF378" s="968">
        <v>246.07063126513839</v>
      </c>
      <c r="AG378" s="969">
        <v>246.07063126513839</v>
      </c>
      <c r="AH378" s="967">
        <v>246.07063126513839</v>
      </c>
      <c r="AI378" s="968">
        <v>246.07063126513839</v>
      </c>
      <c r="AJ378" s="968">
        <v>246.07063126513839</v>
      </c>
      <c r="AK378" s="968">
        <v>246.07063126513839</v>
      </c>
      <c r="AL378" s="969">
        <v>246.07063126513839</v>
      </c>
      <c r="AM378" s="967">
        <v>246.07063126513839</v>
      </c>
      <c r="AN378" s="968">
        <v>246.07063126513839</v>
      </c>
      <c r="AO378" s="968">
        <v>246.07063126513839</v>
      </c>
      <c r="AP378" s="968">
        <v>246.07063126513839</v>
      </c>
      <c r="AQ378" s="968">
        <v>246.07063126513839</v>
      </c>
      <c r="AR378" s="968">
        <v>246.07063126513839</v>
      </c>
      <c r="AS378" s="968">
        <v>246.07063126513839</v>
      </c>
      <c r="AT378" s="968">
        <v>246.07063126513839</v>
      </c>
      <c r="AU378" s="968">
        <v>246.07063126513839</v>
      </c>
      <c r="AV378" s="968">
        <v>246.07063126513839</v>
      </c>
      <c r="AW378" s="968">
        <v>246.07063126513839</v>
      </c>
      <c r="AX378" s="968">
        <v>246.07063126513839</v>
      </c>
      <c r="AY378" s="969">
        <v>246.07063126513839</v>
      </c>
    </row>
    <row r="379" spans="1:93" ht="17.100000000000001" customHeight="1">
      <c r="A379" s="946" t="s">
        <v>498</v>
      </c>
      <c r="B379" s="1005"/>
      <c r="C379" s="1006"/>
      <c r="D379" s="1006"/>
      <c r="E379" s="1006"/>
      <c r="F379" s="1006"/>
      <c r="G379" s="1007"/>
      <c r="H379" s="1007"/>
      <c r="I379" s="1006"/>
      <c r="J379" s="1007"/>
      <c r="K379" s="1008"/>
      <c r="L379" s="1009"/>
      <c r="M379" s="1009"/>
      <c r="N379" s="1009"/>
      <c r="O379" s="1009"/>
      <c r="P379" s="1009"/>
      <c r="Q379" s="1007"/>
      <c r="R379" s="950">
        <v>66.02</v>
      </c>
      <c r="S379" s="950">
        <v>61.079000000000001</v>
      </c>
      <c r="T379" s="950">
        <v>68.385000000000005</v>
      </c>
      <c r="U379" s="948">
        <v>64.594999999999999</v>
      </c>
      <c r="V379" s="950">
        <v>64.13</v>
      </c>
      <c r="W379" s="948">
        <v>62.376777069813052</v>
      </c>
      <c r="X379" s="952">
        <v>62.389436214092875</v>
      </c>
      <c r="Y379" s="948">
        <v>60.410574783746689</v>
      </c>
      <c r="Z379" s="948">
        <v>60.387784927393739</v>
      </c>
      <c r="AA379" s="948">
        <v>60.391616940174174</v>
      </c>
      <c r="AB379" s="951">
        <v>60.366711910274525</v>
      </c>
      <c r="AC379" s="952">
        <v>60.355496126076332</v>
      </c>
      <c r="AD379" s="948">
        <v>60.355496126076332</v>
      </c>
      <c r="AE379" s="948">
        <v>60.365205432781678</v>
      </c>
      <c r="AF379" s="948">
        <v>60.364578005540615</v>
      </c>
      <c r="AG379" s="951">
        <v>60.3647450078589</v>
      </c>
      <c r="AH379" s="952">
        <v>60.348870009026015</v>
      </c>
      <c r="AI379" s="948">
        <v>60.362636311971471</v>
      </c>
      <c r="AJ379" s="948">
        <v>60.371244937670447</v>
      </c>
      <c r="AK379" s="948">
        <v>60.380954244375793</v>
      </c>
      <c r="AL379" s="951">
        <v>60.37769799645833</v>
      </c>
      <c r="AM379" s="952">
        <v>60.37769799645833</v>
      </c>
      <c r="AN379" s="948">
        <v>60.37769799645833</v>
      </c>
      <c r="AO379" s="948">
        <v>60.37769799645833</v>
      </c>
      <c r="AP379" s="948">
        <v>60.37769799645833</v>
      </c>
      <c r="AQ379" s="948">
        <v>60.37769799645833</v>
      </c>
      <c r="AR379" s="948">
        <v>60.37769799645833</v>
      </c>
      <c r="AS379" s="948">
        <v>60.37769799645833</v>
      </c>
      <c r="AT379" s="948">
        <v>60.37769799645833</v>
      </c>
      <c r="AU379" s="948">
        <v>60.37769799645833</v>
      </c>
      <c r="AV379" s="948">
        <v>60.37769799645833</v>
      </c>
      <c r="AW379" s="948">
        <v>60.37769799645833</v>
      </c>
      <c r="AX379" s="948">
        <v>60.37769799645833</v>
      </c>
      <c r="AY379" s="951">
        <v>60.37769799645833</v>
      </c>
      <c r="CO379" s="819"/>
    </row>
    <row r="380" spans="1:93" ht="17.100000000000001" customHeight="1">
      <c r="A380" s="946" t="s">
        <v>501</v>
      </c>
      <c r="B380" s="1010"/>
      <c r="C380" s="1011"/>
      <c r="D380" s="1011"/>
      <c r="E380" s="1011"/>
      <c r="F380" s="1011"/>
      <c r="G380" s="1012"/>
      <c r="H380" s="1012"/>
      <c r="I380" s="1011"/>
      <c r="J380" s="1012"/>
      <c r="K380" s="1013"/>
      <c r="L380" s="1014"/>
      <c r="M380" s="1014"/>
      <c r="N380" s="1014"/>
      <c r="O380" s="1014"/>
      <c r="P380" s="1014"/>
      <c r="Q380" s="1012"/>
      <c r="R380" s="950">
        <v>259.8</v>
      </c>
      <c r="S380" s="950">
        <v>258.39999999999998</v>
      </c>
      <c r="T380" s="950">
        <v>200.7</v>
      </c>
      <c r="U380" s="948">
        <v>200.7</v>
      </c>
      <c r="V380" s="950">
        <v>302.10000000000002</v>
      </c>
      <c r="W380" s="948">
        <v>200</v>
      </c>
      <c r="X380" s="952">
        <v>200</v>
      </c>
      <c r="Y380" s="948">
        <v>200</v>
      </c>
      <c r="Z380" s="948">
        <v>200</v>
      </c>
      <c r="AA380" s="948">
        <v>200</v>
      </c>
      <c r="AB380" s="951">
        <v>200</v>
      </c>
      <c r="AC380" s="952">
        <v>200</v>
      </c>
      <c r="AD380" s="948">
        <v>200</v>
      </c>
      <c r="AE380" s="948">
        <v>200</v>
      </c>
      <c r="AF380" s="948">
        <v>200</v>
      </c>
      <c r="AG380" s="951">
        <v>200</v>
      </c>
      <c r="AH380" s="952">
        <v>200</v>
      </c>
      <c r="AI380" s="948">
        <v>200</v>
      </c>
      <c r="AJ380" s="948">
        <v>200</v>
      </c>
      <c r="AK380" s="948">
        <v>200</v>
      </c>
      <c r="AL380" s="951">
        <v>200</v>
      </c>
      <c r="AM380" s="952">
        <v>200</v>
      </c>
      <c r="AN380" s="948">
        <v>200</v>
      </c>
      <c r="AO380" s="948">
        <v>200</v>
      </c>
      <c r="AP380" s="948">
        <v>200</v>
      </c>
      <c r="AQ380" s="948">
        <v>200</v>
      </c>
      <c r="AR380" s="948">
        <v>200</v>
      </c>
      <c r="AS380" s="948">
        <v>200</v>
      </c>
      <c r="AT380" s="948">
        <v>200</v>
      </c>
      <c r="AU380" s="948">
        <v>200</v>
      </c>
      <c r="AV380" s="948">
        <v>200</v>
      </c>
      <c r="AW380" s="948">
        <v>200</v>
      </c>
      <c r="AX380" s="948">
        <v>200</v>
      </c>
      <c r="AY380" s="951">
        <v>200</v>
      </c>
      <c r="CO380" s="819"/>
    </row>
    <row r="381" spans="1:93" ht="17.100000000000001" customHeight="1">
      <c r="A381" s="930" t="s">
        <v>489</v>
      </c>
      <c r="B381" s="923">
        <f t="shared" ref="B381:AG381" si="1059">B61</f>
        <v>87.8</v>
      </c>
      <c r="C381" s="923">
        <f t="shared" si="1059"/>
        <v>82.32</v>
      </c>
      <c r="D381" s="923">
        <f t="shared" si="1059"/>
        <v>73.040000000000006</v>
      </c>
      <c r="E381" s="923">
        <f t="shared" si="1059"/>
        <v>74.48</v>
      </c>
      <c r="F381" s="923">
        <f t="shared" si="1059"/>
        <v>85.52</v>
      </c>
      <c r="G381" s="924">
        <f t="shared" si="1059"/>
        <v>85.24</v>
      </c>
      <c r="H381" s="924">
        <f t="shared" si="1059"/>
        <v>84.64</v>
      </c>
      <c r="I381" s="923">
        <f t="shared" si="1059"/>
        <v>81.319999999999993</v>
      </c>
      <c r="J381" s="924">
        <f t="shared" si="1059"/>
        <v>73.400000000000006</v>
      </c>
      <c r="K381" s="925">
        <f t="shared" si="1059"/>
        <v>77.040000000000006</v>
      </c>
      <c r="L381" s="926">
        <f t="shared" si="1059"/>
        <v>74.319999999999993</v>
      </c>
      <c r="M381" s="926">
        <f t="shared" si="1059"/>
        <v>79.7</v>
      </c>
      <c r="N381" s="926">
        <f t="shared" si="1059"/>
        <v>69.88</v>
      </c>
      <c r="O381" s="926">
        <f t="shared" si="1059"/>
        <v>78.959999999999994</v>
      </c>
      <c r="P381" s="926">
        <f t="shared" si="1059"/>
        <v>81.239999999999995</v>
      </c>
      <c r="Q381" s="926">
        <f t="shared" si="1059"/>
        <v>73.23</v>
      </c>
      <c r="R381" s="926">
        <f t="shared" si="1059"/>
        <v>63.93</v>
      </c>
      <c r="S381" s="926">
        <f t="shared" si="1059"/>
        <v>59.805</v>
      </c>
      <c r="T381" s="926">
        <f t="shared" si="1059"/>
        <v>68.385000000000005</v>
      </c>
      <c r="U381" s="924">
        <f t="shared" si="1059"/>
        <v>64.594999999999999</v>
      </c>
      <c r="V381" s="926">
        <f t="shared" si="1059"/>
        <v>56.875</v>
      </c>
      <c r="W381" s="924">
        <f t="shared" si="1059"/>
        <v>55.685000000000002</v>
      </c>
      <c r="X381" s="928">
        <f t="shared" si="1059"/>
        <v>62</v>
      </c>
      <c r="Y381" s="924">
        <f t="shared" si="1059"/>
        <v>60</v>
      </c>
      <c r="Z381" s="924">
        <f t="shared" si="1059"/>
        <v>60</v>
      </c>
      <c r="AA381" s="924">
        <f t="shared" si="1059"/>
        <v>60</v>
      </c>
      <c r="AB381" s="927">
        <f t="shared" si="1059"/>
        <v>60</v>
      </c>
      <c r="AC381" s="928">
        <f t="shared" si="1059"/>
        <v>60</v>
      </c>
      <c r="AD381" s="924">
        <f t="shared" si="1059"/>
        <v>60</v>
      </c>
      <c r="AE381" s="924">
        <f t="shared" si="1059"/>
        <v>60</v>
      </c>
      <c r="AF381" s="924">
        <f t="shared" si="1059"/>
        <v>60</v>
      </c>
      <c r="AG381" s="927">
        <f t="shared" si="1059"/>
        <v>60</v>
      </c>
      <c r="AH381" s="928">
        <f t="shared" ref="AH381:AY381" si="1060">AH61</f>
        <v>60</v>
      </c>
      <c r="AI381" s="924">
        <f t="shared" si="1060"/>
        <v>60</v>
      </c>
      <c r="AJ381" s="924">
        <f t="shared" si="1060"/>
        <v>60</v>
      </c>
      <c r="AK381" s="924">
        <f t="shared" si="1060"/>
        <v>60</v>
      </c>
      <c r="AL381" s="927">
        <f t="shared" si="1060"/>
        <v>60</v>
      </c>
      <c r="AM381" s="928">
        <f t="shared" si="1060"/>
        <v>60</v>
      </c>
      <c r="AN381" s="924">
        <f t="shared" si="1060"/>
        <v>60</v>
      </c>
      <c r="AO381" s="924">
        <f t="shared" si="1060"/>
        <v>60</v>
      </c>
      <c r="AP381" s="924">
        <f t="shared" si="1060"/>
        <v>60</v>
      </c>
      <c r="AQ381" s="924">
        <f t="shared" si="1060"/>
        <v>60</v>
      </c>
      <c r="AR381" s="924">
        <f t="shared" si="1060"/>
        <v>60</v>
      </c>
      <c r="AS381" s="924">
        <f t="shared" si="1060"/>
        <v>60</v>
      </c>
      <c r="AT381" s="924">
        <f t="shared" si="1060"/>
        <v>60</v>
      </c>
      <c r="AU381" s="924">
        <f t="shared" si="1060"/>
        <v>60</v>
      </c>
      <c r="AV381" s="924">
        <f t="shared" si="1060"/>
        <v>60</v>
      </c>
      <c r="AW381" s="924">
        <f t="shared" si="1060"/>
        <v>60</v>
      </c>
      <c r="AX381" s="924">
        <f t="shared" si="1060"/>
        <v>60</v>
      </c>
      <c r="AY381" s="927">
        <f t="shared" si="1060"/>
        <v>60</v>
      </c>
    </row>
    <row r="382" spans="1:93" ht="17.100000000000001" customHeight="1">
      <c r="A382" s="909" t="s">
        <v>503</v>
      </c>
      <c r="B382" s="1005"/>
      <c r="C382" s="1007"/>
      <c r="D382" s="1007"/>
      <c r="E382" s="1007"/>
      <c r="F382" s="1007"/>
      <c r="G382" s="1007"/>
      <c r="H382" s="1007"/>
      <c r="I382" s="1007"/>
      <c r="J382" s="1007"/>
      <c r="K382" s="1007"/>
      <c r="L382" s="1007"/>
      <c r="M382" s="1007"/>
      <c r="N382" s="1007"/>
      <c r="O382" s="1007"/>
      <c r="P382" s="1007"/>
      <c r="Q382" s="1007"/>
      <c r="R382" s="1007"/>
      <c r="S382" s="926">
        <v>13.964</v>
      </c>
      <c r="T382" s="926">
        <v>19.213999999999999</v>
      </c>
      <c r="U382" s="924">
        <v>19.222000000000001</v>
      </c>
      <c r="V382" s="926">
        <v>12.72</v>
      </c>
      <c r="W382" s="924">
        <v>14.264356176823895</v>
      </c>
      <c r="X382" s="928">
        <v>14.704734536064153</v>
      </c>
      <c r="Y382" s="924">
        <v>15.50391409857853</v>
      </c>
      <c r="Z382" s="924">
        <v>14.672505748522397</v>
      </c>
      <c r="AA382" s="924">
        <v>14.795622854595319</v>
      </c>
      <c r="AB382" s="927">
        <v>13.874605599638398</v>
      </c>
      <c r="AC382" s="928">
        <v>13.414071583275247</v>
      </c>
      <c r="AD382" s="924">
        <v>13.414071583275247</v>
      </c>
      <c r="AE382" s="924">
        <v>13.796876846020396</v>
      </c>
      <c r="AF382" s="924">
        <v>13.784631111066638</v>
      </c>
      <c r="AG382" s="927">
        <v>13.787890558525353</v>
      </c>
      <c r="AH382" s="928">
        <v>13.18809462439242</v>
      </c>
      <c r="AI382" s="924">
        <v>13.698408080552204</v>
      </c>
      <c r="AJ382" s="924">
        <v>14.011404673305472</v>
      </c>
      <c r="AK382" s="924">
        <v>14.394209936050625</v>
      </c>
      <c r="AL382" s="927">
        <v>14.282330250743216</v>
      </c>
      <c r="AM382" s="928">
        <v>14.282330250743216</v>
      </c>
      <c r="AN382" s="924">
        <v>14.282330250743216</v>
      </c>
      <c r="AO382" s="924">
        <v>14.282330250743216</v>
      </c>
      <c r="AP382" s="924">
        <v>14.282330250743216</v>
      </c>
      <c r="AQ382" s="924">
        <v>14.282330250743216</v>
      </c>
      <c r="AR382" s="924">
        <v>14.282330250743216</v>
      </c>
      <c r="AS382" s="924">
        <v>14.282330250743216</v>
      </c>
      <c r="AT382" s="924">
        <v>14.282330250743216</v>
      </c>
      <c r="AU382" s="924">
        <v>14.282330250743216</v>
      </c>
      <c r="AV382" s="924">
        <v>14.282330250743216</v>
      </c>
      <c r="AW382" s="924">
        <v>14.282330250743216</v>
      </c>
      <c r="AX382" s="924">
        <v>14.282330250743216</v>
      </c>
      <c r="AY382" s="927">
        <v>14.282330250743216</v>
      </c>
    </row>
    <row r="383" spans="1:93" ht="17.100000000000001" customHeight="1">
      <c r="A383" s="909"/>
      <c r="B383" s="919"/>
      <c r="C383" s="923"/>
      <c r="D383" s="923"/>
      <c r="E383" s="923"/>
      <c r="F383" s="923"/>
      <c r="G383" s="924"/>
      <c r="H383" s="924"/>
      <c r="I383" s="923"/>
      <c r="J383" s="924"/>
      <c r="K383" s="925"/>
      <c r="L383" s="926"/>
      <c r="M383" s="926"/>
      <c r="N383" s="926"/>
      <c r="O383" s="926"/>
      <c r="P383" s="926"/>
      <c r="Q383" s="926"/>
      <c r="R383" s="926"/>
      <c r="S383" s="926"/>
      <c r="T383" s="926"/>
      <c r="U383" s="924"/>
      <c r="V383" s="926"/>
      <c r="W383" s="924"/>
      <c r="X383" s="928"/>
      <c r="Y383" s="924"/>
      <c r="Z383" s="924"/>
      <c r="AA383" s="924"/>
      <c r="AB383" s="927"/>
      <c r="AC383" s="928"/>
      <c r="AD383" s="924"/>
      <c r="AE383" s="924"/>
      <c r="AF383" s="924"/>
      <c r="AG383" s="927"/>
      <c r="AH383" s="928"/>
      <c r="AI383" s="924"/>
      <c r="AJ383" s="924"/>
      <c r="AK383" s="924"/>
      <c r="AL383" s="927"/>
      <c r="AM383" s="928"/>
      <c r="AN383" s="924"/>
      <c r="AO383" s="924"/>
      <c r="AP383" s="924"/>
      <c r="AQ383" s="924"/>
      <c r="AR383" s="924"/>
      <c r="AS383" s="924"/>
      <c r="AT383" s="924"/>
      <c r="AU383" s="924"/>
      <c r="AV383" s="924"/>
      <c r="AW383" s="924"/>
      <c r="AX383" s="924"/>
      <c r="AY383" s="927"/>
    </row>
    <row r="384" spans="1:93" ht="17.100000000000001" customHeight="1">
      <c r="A384" s="930" t="s">
        <v>490</v>
      </c>
      <c r="B384" s="923">
        <f t="shared" ref="B384:AG384" si="1061">B75</f>
        <v>413.4</v>
      </c>
      <c r="C384" s="923">
        <f t="shared" si="1061"/>
        <v>117.8</v>
      </c>
      <c r="D384" s="923">
        <f t="shared" si="1061"/>
        <v>294.2</v>
      </c>
      <c r="E384" s="923">
        <f t="shared" si="1061"/>
        <v>74.2</v>
      </c>
      <c r="F384" s="923">
        <f t="shared" si="1061"/>
        <v>302.8</v>
      </c>
      <c r="G384" s="924">
        <f t="shared" si="1061"/>
        <v>150.6</v>
      </c>
      <c r="H384" s="924">
        <f t="shared" si="1061"/>
        <v>30</v>
      </c>
      <c r="I384" s="923">
        <f t="shared" si="1061"/>
        <v>60.2</v>
      </c>
      <c r="J384" s="924">
        <f t="shared" si="1061"/>
        <v>60.4</v>
      </c>
      <c r="K384" s="925">
        <f t="shared" si="1061"/>
        <v>31.8</v>
      </c>
      <c r="L384" s="926">
        <f t="shared" si="1061"/>
        <v>305.60000000000002</v>
      </c>
      <c r="M384" s="926">
        <f t="shared" si="1061"/>
        <v>201.4</v>
      </c>
      <c r="N384" s="926">
        <f t="shared" si="1061"/>
        <v>304</v>
      </c>
      <c r="O384" s="926">
        <f t="shared" si="1061"/>
        <v>359.76</v>
      </c>
      <c r="P384" s="926">
        <f t="shared" si="1061"/>
        <v>302.8</v>
      </c>
      <c r="Q384" s="926">
        <f t="shared" si="1061"/>
        <v>301.60000000000002</v>
      </c>
      <c r="R384" s="926">
        <f t="shared" si="1061"/>
        <v>259.8</v>
      </c>
      <c r="S384" s="926">
        <f t="shared" si="1061"/>
        <v>258.39999999999998</v>
      </c>
      <c r="T384" s="926">
        <f t="shared" si="1061"/>
        <v>200.7</v>
      </c>
      <c r="U384" s="924">
        <f t="shared" si="1061"/>
        <v>200.7</v>
      </c>
      <c r="V384" s="926">
        <f t="shared" si="1061"/>
        <v>302.10000000000002</v>
      </c>
      <c r="W384" s="924">
        <f t="shared" si="1061"/>
        <v>298</v>
      </c>
      <c r="X384" s="928">
        <f t="shared" si="1061"/>
        <v>301.5</v>
      </c>
      <c r="Y384" s="924">
        <f t="shared" si="1061"/>
        <v>298</v>
      </c>
      <c r="Z384" s="924">
        <f t="shared" si="1061"/>
        <v>298</v>
      </c>
      <c r="AA384" s="924">
        <f t="shared" si="1061"/>
        <v>298</v>
      </c>
      <c r="AB384" s="927">
        <f t="shared" si="1061"/>
        <v>298</v>
      </c>
      <c r="AC384" s="928">
        <f t="shared" si="1061"/>
        <v>298</v>
      </c>
      <c r="AD384" s="924">
        <f t="shared" si="1061"/>
        <v>298</v>
      </c>
      <c r="AE384" s="924">
        <f t="shared" si="1061"/>
        <v>298</v>
      </c>
      <c r="AF384" s="924">
        <f t="shared" si="1061"/>
        <v>298</v>
      </c>
      <c r="AG384" s="927">
        <f t="shared" si="1061"/>
        <v>298</v>
      </c>
      <c r="AH384" s="928">
        <f t="shared" ref="AH384:AY384" si="1062">AH75</f>
        <v>298</v>
      </c>
      <c r="AI384" s="924">
        <f t="shared" si="1062"/>
        <v>298</v>
      </c>
      <c r="AJ384" s="924">
        <f t="shared" si="1062"/>
        <v>298</v>
      </c>
      <c r="AK384" s="924">
        <f t="shared" si="1062"/>
        <v>298</v>
      </c>
      <c r="AL384" s="927">
        <f t="shared" si="1062"/>
        <v>298</v>
      </c>
      <c r="AM384" s="928">
        <f t="shared" si="1062"/>
        <v>298</v>
      </c>
      <c r="AN384" s="924">
        <f t="shared" si="1062"/>
        <v>298</v>
      </c>
      <c r="AO384" s="924">
        <f t="shared" si="1062"/>
        <v>298</v>
      </c>
      <c r="AP384" s="924">
        <f t="shared" si="1062"/>
        <v>298</v>
      </c>
      <c r="AQ384" s="924">
        <f t="shared" si="1062"/>
        <v>298</v>
      </c>
      <c r="AR384" s="924">
        <f t="shared" si="1062"/>
        <v>298</v>
      </c>
      <c r="AS384" s="924">
        <f t="shared" si="1062"/>
        <v>298</v>
      </c>
      <c r="AT384" s="924">
        <f t="shared" si="1062"/>
        <v>298</v>
      </c>
      <c r="AU384" s="924">
        <f t="shared" si="1062"/>
        <v>298</v>
      </c>
      <c r="AV384" s="924">
        <f t="shared" si="1062"/>
        <v>298</v>
      </c>
      <c r="AW384" s="924">
        <f t="shared" si="1062"/>
        <v>298</v>
      </c>
      <c r="AX384" s="924">
        <f t="shared" si="1062"/>
        <v>298</v>
      </c>
      <c r="AY384" s="927">
        <f t="shared" si="1062"/>
        <v>298</v>
      </c>
    </row>
    <row r="385" spans="1:93" ht="17.100000000000001" customHeight="1">
      <c r="A385" s="962" t="s">
        <v>66</v>
      </c>
      <c r="B385" s="963">
        <v>64.005399999999995</v>
      </c>
      <c r="C385" s="963">
        <v>64.688079999999999</v>
      </c>
      <c r="D385" s="963">
        <v>70.244720000000001</v>
      </c>
      <c r="E385" s="970">
        <v>70.202920000000006</v>
      </c>
      <c r="F385" s="970">
        <v>135.69476</v>
      </c>
      <c r="G385" s="964">
        <v>138.19999999999999</v>
      </c>
      <c r="H385" s="964">
        <v>132.43</v>
      </c>
      <c r="I385" s="963">
        <v>171.6</v>
      </c>
      <c r="J385" s="964">
        <v>124.97000000000003</v>
      </c>
      <c r="K385" s="965">
        <v>136.32999999999998</v>
      </c>
      <c r="L385" s="966">
        <v>117.12</v>
      </c>
      <c r="M385" s="966">
        <v>119.76</v>
      </c>
      <c r="N385" s="966">
        <v>115.96000000000001</v>
      </c>
      <c r="O385" s="966">
        <v>122.74</v>
      </c>
      <c r="P385" s="966">
        <v>143.30000000000001</v>
      </c>
      <c r="Q385" s="966">
        <v>107.59161082579848</v>
      </c>
      <c r="R385" s="966">
        <v>96.03</v>
      </c>
      <c r="S385" s="966">
        <v>95.486000000000004</v>
      </c>
      <c r="T385" s="966">
        <v>66.17</v>
      </c>
      <c r="U385" s="966">
        <v>56.796999999999997</v>
      </c>
      <c r="V385" s="966">
        <v>96.85</v>
      </c>
      <c r="W385" s="966">
        <v>56.341564898653452</v>
      </c>
      <c r="X385" s="967">
        <v>56.353809209611981</v>
      </c>
      <c r="Y385" s="968">
        <v>56.3650721846615</v>
      </c>
      <c r="Z385" s="968">
        <v>62.904288255056677</v>
      </c>
      <c r="AA385" s="968">
        <v>62.872965784690969</v>
      </c>
      <c r="AB385" s="969">
        <v>62.872965784690969</v>
      </c>
      <c r="AC385" s="967">
        <v>62.872965784690969</v>
      </c>
      <c r="AD385" s="968">
        <v>62.860288936699426</v>
      </c>
      <c r="AE385" s="968">
        <v>62.860288936699426</v>
      </c>
      <c r="AF385" s="968">
        <v>62.860288936699426</v>
      </c>
      <c r="AG385" s="969">
        <v>62.86228557609698</v>
      </c>
      <c r="AH385" s="967">
        <v>62.86228557609698</v>
      </c>
      <c r="AI385" s="968">
        <v>62.86228557609698</v>
      </c>
      <c r="AJ385" s="968">
        <v>62.854633684039456</v>
      </c>
      <c r="AK385" s="968">
        <v>62.854633684039456</v>
      </c>
      <c r="AL385" s="969">
        <v>62.854633684039456</v>
      </c>
      <c r="AM385" s="967">
        <v>62.854633684039456</v>
      </c>
      <c r="AN385" s="968">
        <v>62.854633684039456</v>
      </c>
      <c r="AO385" s="968">
        <v>62.854633684039456</v>
      </c>
      <c r="AP385" s="968">
        <v>62.854633684039456</v>
      </c>
      <c r="AQ385" s="968">
        <v>62.854633684039456</v>
      </c>
      <c r="AR385" s="968">
        <v>62.854633684039456</v>
      </c>
      <c r="AS385" s="968">
        <v>62.854633684039456</v>
      </c>
      <c r="AT385" s="968">
        <v>62.854633684039456</v>
      </c>
      <c r="AU385" s="968">
        <v>62.854633684039456</v>
      </c>
      <c r="AV385" s="968">
        <v>62.854633684039456</v>
      </c>
      <c r="AW385" s="968">
        <v>62.854633684039456</v>
      </c>
      <c r="AX385" s="968">
        <v>62.854633684039456</v>
      </c>
      <c r="AY385" s="969">
        <v>62.854633684039456</v>
      </c>
    </row>
    <row r="386" spans="1:93" ht="17.100000000000001" customHeight="1">
      <c r="A386" s="1024" t="s">
        <v>498</v>
      </c>
      <c r="B386" s="1005"/>
      <c r="C386" s="1006"/>
      <c r="D386" s="1006"/>
      <c r="E386" s="1006"/>
      <c r="F386" s="1006"/>
      <c r="G386" s="1007"/>
      <c r="H386" s="1007"/>
      <c r="I386" s="1006"/>
      <c r="J386" s="1007"/>
      <c r="K386" s="1008"/>
      <c r="L386" s="1009"/>
      <c r="M386" s="1009"/>
      <c r="N386" s="1009"/>
      <c r="O386" s="1009"/>
      <c r="P386" s="1009"/>
      <c r="Q386" s="1007"/>
      <c r="R386" s="950">
        <v>96.03</v>
      </c>
      <c r="S386" s="950">
        <v>95.486000000000004</v>
      </c>
      <c r="T386" s="950">
        <v>66.17</v>
      </c>
      <c r="U386" s="950">
        <v>56.796999999999997</v>
      </c>
      <c r="V386" s="950">
        <v>96.85</v>
      </c>
      <c r="W386" s="950">
        <v>56.341564898653452</v>
      </c>
      <c r="X386" s="1026">
        <v>56.353809209611981</v>
      </c>
      <c r="Y386" s="1027">
        <v>56.3650721846615</v>
      </c>
      <c r="Z386" s="1027">
        <v>62.904288255056677</v>
      </c>
      <c r="AA386" s="1027">
        <v>62.872965784690969</v>
      </c>
      <c r="AB386" s="1028">
        <v>62.872965784690969</v>
      </c>
      <c r="AC386" s="1026">
        <v>62.872965784690969</v>
      </c>
      <c r="AD386" s="1027">
        <v>62.860288936699426</v>
      </c>
      <c r="AE386" s="1027">
        <v>62.860288936699426</v>
      </c>
      <c r="AF386" s="1027">
        <v>62.860288936699426</v>
      </c>
      <c r="AG386" s="1028">
        <v>62.86228557609698</v>
      </c>
      <c r="AH386" s="1026">
        <v>62.86228557609698</v>
      </c>
      <c r="AI386" s="1027">
        <v>62.86228557609698</v>
      </c>
      <c r="AJ386" s="1027">
        <v>62.854633684039456</v>
      </c>
      <c r="AK386" s="1027">
        <v>62.854633684039456</v>
      </c>
      <c r="AL386" s="1028">
        <v>62.854633684039456</v>
      </c>
      <c r="AM386" s="1026">
        <v>62.854633684039456</v>
      </c>
      <c r="AN386" s="1027">
        <v>62.854633684039456</v>
      </c>
      <c r="AO386" s="1027">
        <v>62.854633684039456</v>
      </c>
      <c r="AP386" s="1027">
        <v>62.854633684039456</v>
      </c>
      <c r="AQ386" s="1027">
        <v>62.854633684039456</v>
      </c>
      <c r="AR386" s="1027">
        <v>62.854633684039456</v>
      </c>
      <c r="AS386" s="1027">
        <v>62.854633684039456</v>
      </c>
      <c r="AT386" s="1027">
        <v>62.854633684039456</v>
      </c>
      <c r="AU386" s="1027">
        <v>62.854633684039456</v>
      </c>
      <c r="AV386" s="1027">
        <v>62.854633684039456</v>
      </c>
      <c r="AW386" s="1027">
        <v>62.854633684039456</v>
      </c>
      <c r="AX386" s="1027">
        <v>62.854633684039456</v>
      </c>
      <c r="AY386" s="1028">
        <v>62.854633684039456</v>
      </c>
      <c r="CO386" s="819"/>
    </row>
    <row r="387" spans="1:93" ht="17.100000000000001" customHeight="1">
      <c r="A387" s="946" t="s">
        <v>501</v>
      </c>
      <c r="B387" s="1010"/>
      <c r="C387" s="1011"/>
      <c r="D387" s="1011"/>
      <c r="E387" s="1011"/>
      <c r="F387" s="1011"/>
      <c r="G387" s="1012"/>
      <c r="H387" s="1012"/>
      <c r="I387" s="1011"/>
      <c r="J387" s="1012"/>
      <c r="K387" s="1013"/>
      <c r="L387" s="1014"/>
      <c r="M387" s="1014"/>
      <c r="N387" s="1014"/>
      <c r="O387" s="1014"/>
      <c r="P387" s="1014"/>
      <c r="Q387" s="1012"/>
      <c r="R387" s="950">
        <v>0</v>
      </c>
      <c r="S387" s="950">
        <v>0</v>
      </c>
      <c r="T387" s="950">
        <v>0</v>
      </c>
      <c r="U387" s="948">
        <v>0</v>
      </c>
      <c r="V387" s="950">
        <v>0</v>
      </c>
      <c r="W387" s="948">
        <v>0</v>
      </c>
      <c r="X387" s="952">
        <v>0</v>
      </c>
      <c r="Y387" s="948">
        <v>0</v>
      </c>
      <c r="Z387" s="948">
        <v>0</v>
      </c>
      <c r="AA387" s="948">
        <v>0</v>
      </c>
      <c r="AB387" s="951">
        <v>0</v>
      </c>
      <c r="AC387" s="952">
        <v>0</v>
      </c>
      <c r="AD387" s="948">
        <v>0</v>
      </c>
      <c r="AE387" s="948">
        <v>0</v>
      </c>
      <c r="AF387" s="948">
        <v>0</v>
      </c>
      <c r="AG387" s="951">
        <v>0</v>
      </c>
      <c r="AH387" s="952">
        <v>0</v>
      </c>
      <c r="AI387" s="948">
        <v>0</v>
      </c>
      <c r="AJ387" s="948">
        <v>0</v>
      </c>
      <c r="AK387" s="948">
        <v>0</v>
      </c>
      <c r="AL387" s="951">
        <v>0</v>
      </c>
      <c r="AM387" s="952">
        <v>0</v>
      </c>
      <c r="AN387" s="948">
        <v>0</v>
      </c>
      <c r="AO387" s="948">
        <v>0</v>
      </c>
      <c r="AP387" s="948">
        <v>0</v>
      </c>
      <c r="AQ387" s="948">
        <v>0</v>
      </c>
      <c r="AR387" s="948">
        <v>0</v>
      </c>
      <c r="AS387" s="948">
        <v>0</v>
      </c>
      <c r="AT387" s="948">
        <v>0</v>
      </c>
      <c r="AU387" s="948">
        <v>0</v>
      </c>
      <c r="AV387" s="948">
        <v>0</v>
      </c>
      <c r="AW387" s="948">
        <v>0</v>
      </c>
      <c r="AX387" s="948">
        <v>0</v>
      </c>
      <c r="AY387" s="951">
        <v>0</v>
      </c>
      <c r="CO387" s="819"/>
    </row>
    <row r="388" spans="1:93" ht="17.100000000000001" customHeight="1">
      <c r="A388" s="930" t="s">
        <v>491</v>
      </c>
      <c r="B388" s="923">
        <f t="shared" ref="B388:AG388" si="1063">B63</f>
        <v>12.16</v>
      </c>
      <c r="C388" s="923">
        <f t="shared" si="1063"/>
        <v>13.48</v>
      </c>
      <c r="D388" s="923">
        <f t="shared" si="1063"/>
        <v>13.56</v>
      </c>
      <c r="E388" s="923">
        <f t="shared" si="1063"/>
        <v>14.6</v>
      </c>
      <c r="F388" s="923">
        <f t="shared" si="1063"/>
        <v>14.76</v>
      </c>
      <c r="G388" s="924">
        <f t="shared" si="1063"/>
        <v>14.36</v>
      </c>
      <c r="H388" s="924">
        <f t="shared" si="1063"/>
        <v>14.34</v>
      </c>
      <c r="I388" s="923">
        <f t="shared" si="1063"/>
        <v>14.12</v>
      </c>
      <c r="J388" s="924">
        <f t="shared" si="1063"/>
        <v>6.8</v>
      </c>
      <c r="K388" s="925">
        <f t="shared" si="1063"/>
        <v>6.44</v>
      </c>
      <c r="L388" s="926">
        <f t="shared" si="1063"/>
        <v>6.78</v>
      </c>
      <c r="M388" s="926">
        <f t="shared" si="1063"/>
        <v>6.92</v>
      </c>
      <c r="N388" s="926">
        <f t="shared" si="1063"/>
        <v>12.64</v>
      </c>
      <c r="O388" s="926">
        <f t="shared" si="1063"/>
        <v>12.9</v>
      </c>
      <c r="P388" s="924">
        <f t="shared" si="1063"/>
        <v>13.2</v>
      </c>
      <c r="Q388" s="926">
        <f t="shared" si="1063"/>
        <v>13.38</v>
      </c>
      <c r="R388" s="926">
        <f t="shared" si="1063"/>
        <v>13.324999999999999</v>
      </c>
      <c r="S388" s="926">
        <f t="shared" si="1063"/>
        <v>6.5350000000000001</v>
      </c>
      <c r="T388" s="926">
        <f t="shared" si="1063"/>
        <v>6.4649999999999999</v>
      </c>
      <c r="U388" s="924">
        <f t="shared" si="1063"/>
        <v>6.3650000000000002</v>
      </c>
      <c r="V388" s="926">
        <f t="shared" si="1063"/>
        <v>6.36</v>
      </c>
      <c r="W388" s="924">
        <f t="shared" si="1063"/>
        <v>6.36</v>
      </c>
      <c r="X388" s="928">
        <f t="shared" si="1063"/>
        <v>7</v>
      </c>
      <c r="Y388" s="924">
        <f t="shared" si="1063"/>
        <v>7</v>
      </c>
      <c r="Z388" s="924">
        <f t="shared" si="1063"/>
        <v>14</v>
      </c>
      <c r="AA388" s="924">
        <f t="shared" si="1063"/>
        <v>14</v>
      </c>
      <c r="AB388" s="927">
        <f t="shared" si="1063"/>
        <v>14</v>
      </c>
      <c r="AC388" s="928">
        <f t="shared" si="1063"/>
        <v>14</v>
      </c>
      <c r="AD388" s="924">
        <f t="shared" si="1063"/>
        <v>14</v>
      </c>
      <c r="AE388" s="924">
        <f t="shared" si="1063"/>
        <v>14</v>
      </c>
      <c r="AF388" s="924">
        <f t="shared" si="1063"/>
        <v>14</v>
      </c>
      <c r="AG388" s="927">
        <f t="shared" si="1063"/>
        <v>14</v>
      </c>
      <c r="AH388" s="928">
        <f t="shared" ref="AH388:AY388" si="1064">AH63</f>
        <v>14</v>
      </c>
      <c r="AI388" s="924">
        <f t="shared" si="1064"/>
        <v>14</v>
      </c>
      <c r="AJ388" s="924">
        <f t="shared" si="1064"/>
        <v>14</v>
      </c>
      <c r="AK388" s="924">
        <f t="shared" si="1064"/>
        <v>14</v>
      </c>
      <c r="AL388" s="927">
        <f t="shared" si="1064"/>
        <v>14</v>
      </c>
      <c r="AM388" s="928">
        <f t="shared" si="1064"/>
        <v>14</v>
      </c>
      <c r="AN388" s="924">
        <f t="shared" si="1064"/>
        <v>14</v>
      </c>
      <c r="AO388" s="924">
        <f t="shared" si="1064"/>
        <v>14</v>
      </c>
      <c r="AP388" s="924">
        <f t="shared" si="1064"/>
        <v>14</v>
      </c>
      <c r="AQ388" s="924">
        <f t="shared" si="1064"/>
        <v>14</v>
      </c>
      <c r="AR388" s="924">
        <f t="shared" si="1064"/>
        <v>14</v>
      </c>
      <c r="AS388" s="924">
        <f t="shared" si="1064"/>
        <v>14</v>
      </c>
      <c r="AT388" s="924">
        <f t="shared" si="1064"/>
        <v>14</v>
      </c>
      <c r="AU388" s="924">
        <f t="shared" si="1064"/>
        <v>14</v>
      </c>
      <c r="AV388" s="924">
        <f t="shared" si="1064"/>
        <v>14</v>
      </c>
      <c r="AW388" s="924">
        <f t="shared" si="1064"/>
        <v>14</v>
      </c>
      <c r="AX388" s="924">
        <f t="shared" si="1064"/>
        <v>14</v>
      </c>
      <c r="AY388" s="927">
        <f t="shared" si="1064"/>
        <v>14</v>
      </c>
      <c r="CO388" s="819"/>
    </row>
    <row r="389" spans="1:93" ht="17.100000000000001" customHeight="1">
      <c r="A389" s="930" t="s">
        <v>492</v>
      </c>
      <c r="B389" s="923">
        <f t="shared" ref="B389:AG389" si="1065">B65</f>
        <v>52.88</v>
      </c>
      <c r="C389" s="923">
        <f t="shared" si="1065"/>
        <v>52.554000000000002</v>
      </c>
      <c r="D389" s="923">
        <f t="shared" si="1065"/>
        <v>57.593000000000004</v>
      </c>
      <c r="E389" s="923">
        <f t="shared" si="1065"/>
        <v>57.52</v>
      </c>
      <c r="F389" s="923">
        <f t="shared" si="1065"/>
        <v>57.6</v>
      </c>
      <c r="G389" s="924">
        <f t="shared" si="1065"/>
        <v>57.8</v>
      </c>
      <c r="H389" s="924">
        <f t="shared" si="1065"/>
        <v>57.92</v>
      </c>
      <c r="I389" s="923">
        <f t="shared" si="1065"/>
        <v>59</v>
      </c>
      <c r="J389" s="924">
        <f t="shared" si="1065"/>
        <v>59.4</v>
      </c>
      <c r="K389" s="925">
        <f t="shared" si="1065"/>
        <v>59.96</v>
      </c>
      <c r="L389" s="926">
        <f t="shared" si="1065"/>
        <v>60.3</v>
      </c>
      <c r="M389" s="926">
        <f t="shared" si="1065"/>
        <v>58.48</v>
      </c>
      <c r="N389" s="926">
        <f t="shared" si="1065"/>
        <v>58.78</v>
      </c>
      <c r="O389" s="926">
        <f t="shared" si="1065"/>
        <v>58.33</v>
      </c>
      <c r="P389" s="926">
        <f t="shared" si="1065"/>
        <v>54.64</v>
      </c>
      <c r="Q389" s="926">
        <f t="shared" si="1065"/>
        <v>53.84</v>
      </c>
      <c r="R389" s="926">
        <f t="shared" si="1065"/>
        <v>27.57</v>
      </c>
      <c r="S389" s="926">
        <f t="shared" si="1065"/>
        <v>0.63</v>
      </c>
      <c r="T389" s="926">
        <f t="shared" si="1065"/>
        <v>0.39</v>
      </c>
      <c r="U389" s="924">
        <f t="shared" si="1065"/>
        <v>0.255</v>
      </c>
      <c r="V389" s="926">
        <f t="shared" si="1065"/>
        <v>0.19500000000000001</v>
      </c>
      <c r="W389" s="924">
        <f t="shared" si="1065"/>
        <v>0.13500000000000001</v>
      </c>
      <c r="X389" s="928">
        <f t="shared" si="1065"/>
        <v>0.4</v>
      </c>
      <c r="Y389" s="924">
        <f t="shared" si="1065"/>
        <v>0.4</v>
      </c>
      <c r="Z389" s="924">
        <f t="shared" si="1065"/>
        <v>0.4</v>
      </c>
      <c r="AA389" s="924">
        <f t="shared" si="1065"/>
        <v>0.4</v>
      </c>
      <c r="AB389" s="927">
        <f t="shared" si="1065"/>
        <v>0.4</v>
      </c>
      <c r="AC389" s="928">
        <f t="shared" si="1065"/>
        <v>0.4</v>
      </c>
      <c r="AD389" s="924">
        <f t="shared" si="1065"/>
        <v>0.4</v>
      </c>
      <c r="AE389" s="924">
        <f t="shared" si="1065"/>
        <v>0.4</v>
      </c>
      <c r="AF389" s="924">
        <f t="shared" si="1065"/>
        <v>0.4</v>
      </c>
      <c r="AG389" s="927">
        <f t="shared" si="1065"/>
        <v>0.4</v>
      </c>
      <c r="AH389" s="928">
        <f t="shared" ref="AH389:AY389" si="1066">AH65</f>
        <v>0.4</v>
      </c>
      <c r="AI389" s="924">
        <f t="shared" si="1066"/>
        <v>0.4</v>
      </c>
      <c r="AJ389" s="924">
        <f t="shared" si="1066"/>
        <v>0.4</v>
      </c>
      <c r="AK389" s="924">
        <f t="shared" si="1066"/>
        <v>0.4</v>
      </c>
      <c r="AL389" s="927">
        <f t="shared" si="1066"/>
        <v>0.4</v>
      </c>
      <c r="AM389" s="928">
        <f t="shared" si="1066"/>
        <v>0.4</v>
      </c>
      <c r="AN389" s="924">
        <f t="shared" si="1066"/>
        <v>0.4</v>
      </c>
      <c r="AO389" s="924">
        <f t="shared" si="1066"/>
        <v>0.4</v>
      </c>
      <c r="AP389" s="924">
        <f t="shared" si="1066"/>
        <v>0.4</v>
      </c>
      <c r="AQ389" s="924">
        <f t="shared" si="1066"/>
        <v>0.4</v>
      </c>
      <c r="AR389" s="924">
        <f t="shared" si="1066"/>
        <v>0.4</v>
      </c>
      <c r="AS389" s="924">
        <f t="shared" si="1066"/>
        <v>0.4</v>
      </c>
      <c r="AT389" s="924">
        <f t="shared" si="1066"/>
        <v>0.4</v>
      </c>
      <c r="AU389" s="924">
        <f t="shared" si="1066"/>
        <v>0.4</v>
      </c>
      <c r="AV389" s="924">
        <f t="shared" si="1066"/>
        <v>0.4</v>
      </c>
      <c r="AW389" s="924">
        <f t="shared" si="1066"/>
        <v>0.4</v>
      </c>
      <c r="AX389" s="924">
        <f t="shared" si="1066"/>
        <v>0.4</v>
      </c>
      <c r="AY389" s="927">
        <f t="shared" si="1066"/>
        <v>0.4</v>
      </c>
      <c r="CO389" s="819"/>
    </row>
    <row r="390" spans="1:93" ht="17.100000000000001" customHeight="1">
      <c r="A390" s="930" t="s">
        <v>493</v>
      </c>
      <c r="B390" s="923">
        <f t="shared" ref="B390:AG390" si="1067">B71</f>
        <v>72.66</v>
      </c>
      <c r="C390" s="923">
        <f t="shared" si="1067"/>
        <v>93.63</v>
      </c>
      <c r="D390" s="923">
        <f t="shared" si="1067"/>
        <v>71.89</v>
      </c>
      <c r="E390" s="923">
        <f t="shared" si="1067"/>
        <v>74.5</v>
      </c>
      <c r="F390" s="923">
        <f t="shared" si="1067"/>
        <v>70.75</v>
      </c>
      <c r="G390" s="924">
        <f t="shared" si="1067"/>
        <v>72.14</v>
      </c>
      <c r="H390" s="924">
        <f t="shared" si="1067"/>
        <v>71.05</v>
      </c>
      <c r="I390" s="923">
        <f t="shared" si="1067"/>
        <v>106.76</v>
      </c>
      <c r="J390" s="924">
        <f t="shared" si="1067"/>
        <v>66.849999999999994</v>
      </c>
      <c r="K390" s="925">
        <f t="shared" si="1067"/>
        <v>77.03</v>
      </c>
      <c r="L390" s="926">
        <f t="shared" si="1067"/>
        <v>83.4</v>
      </c>
      <c r="M390" s="926">
        <f t="shared" si="1067"/>
        <v>61.9</v>
      </c>
      <c r="N390" s="926">
        <f t="shared" si="1067"/>
        <v>63.7</v>
      </c>
      <c r="O390" s="926">
        <f t="shared" si="1067"/>
        <v>65.2</v>
      </c>
      <c r="P390" s="926">
        <f t="shared" si="1067"/>
        <v>86.100000000000009</v>
      </c>
      <c r="Q390" s="926">
        <f t="shared" si="1067"/>
        <v>63.15</v>
      </c>
      <c r="R390" s="926">
        <f t="shared" si="1067"/>
        <v>61.699999999999996</v>
      </c>
      <c r="S390" s="926">
        <f t="shared" si="1067"/>
        <v>91.44</v>
      </c>
      <c r="T390" s="926">
        <f t="shared" si="1067"/>
        <v>61.75</v>
      </c>
      <c r="U390" s="924">
        <f t="shared" si="1067"/>
        <v>52.5</v>
      </c>
      <c r="V390" s="926">
        <f t="shared" si="1067"/>
        <v>93.2</v>
      </c>
      <c r="W390" s="924">
        <f t="shared" si="1067"/>
        <v>106.25</v>
      </c>
      <c r="X390" s="928">
        <f t="shared" si="1067"/>
        <v>104.366</v>
      </c>
      <c r="Y390" s="924">
        <f t="shared" si="1067"/>
        <v>93.2</v>
      </c>
      <c r="Z390" s="924">
        <f t="shared" si="1067"/>
        <v>93.2</v>
      </c>
      <c r="AA390" s="924">
        <f t="shared" si="1067"/>
        <v>93.2</v>
      </c>
      <c r="AB390" s="927">
        <f t="shared" si="1067"/>
        <v>93.2</v>
      </c>
      <c r="AC390" s="928">
        <f t="shared" si="1067"/>
        <v>93.2</v>
      </c>
      <c r="AD390" s="924">
        <f t="shared" si="1067"/>
        <v>93.2</v>
      </c>
      <c r="AE390" s="924">
        <f t="shared" si="1067"/>
        <v>93.2</v>
      </c>
      <c r="AF390" s="924">
        <f t="shared" si="1067"/>
        <v>93.2</v>
      </c>
      <c r="AG390" s="927">
        <f t="shared" si="1067"/>
        <v>93.2</v>
      </c>
      <c r="AH390" s="928">
        <f t="shared" ref="AH390:AY390" si="1068">AH71</f>
        <v>93.2</v>
      </c>
      <c r="AI390" s="924">
        <f t="shared" si="1068"/>
        <v>93.2</v>
      </c>
      <c r="AJ390" s="924">
        <f t="shared" si="1068"/>
        <v>93.2</v>
      </c>
      <c r="AK390" s="924">
        <f t="shared" si="1068"/>
        <v>93.2</v>
      </c>
      <c r="AL390" s="927">
        <f t="shared" si="1068"/>
        <v>93.2</v>
      </c>
      <c r="AM390" s="928">
        <f t="shared" si="1068"/>
        <v>93.2</v>
      </c>
      <c r="AN390" s="924">
        <f t="shared" si="1068"/>
        <v>93.2</v>
      </c>
      <c r="AO390" s="924">
        <f t="shared" si="1068"/>
        <v>93.2</v>
      </c>
      <c r="AP390" s="924">
        <f t="shared" si="1068"/>
        <v>93.2</v>
      </c>
      <c r="AQ390" s="924">
        <f t="shared" si="1068"/>
        <v>93.2</v>
      </c>
      <c r="AR390" s="924">
        <f t="shared" si="1068"/>
        <v>93.2</v>
      </c>
      <c r="AS390" s="924">
        <f t="shared" si="1068"/>
        <v>93.2</v>
      </c>
      <c r="AT390" s="924">
        <f t="shared" si="1068"/>
        <v>93.2</v>
      </c>
      <c r="AU390" s="924">
        <f t="shared" si="1068"/>
        <v>93.2</v>
      </c>
      <c r="AV390" s="924">
        <f t="shared" si="1068"/>
        <v>93.2</v>
      </c>
      <c r="AW390" s="924">
        <f t="shared" si="1068"/>
        <v>93.2</v>
      </c>
      <c r="AX390" s="924">
        <f t="shared" si="1068"/>
        <v>93.2</v>
      </c>
      <c r="AY390" s="927">
        <f t="shared" si="1068"/>
        <v>93.2</v>
      </c>
      <c r="CO390" s="819"/>
    </row>
    <row r="391" spans="1:93" ht="17.100000000000001" customHeight="1">
      <c r="A391" s="909" t="s">
        <v>503</v>
      </c>
      <c r="B391" s="1005"/>
      <c r="C391" s="1007"/>
      <c r="D391" s="1007"/>
      <c r="E391" s="1007"/>
      <c r="F391" s="1007"/>
      <c r="G391" s="1007"/>
      <c r="H391" s="1007"/>
      <c r="I391" s="1007"/>
      <c r="J391" s="1007"/>
      <c r="K391" s="1007"/>
      <c r="L391" s="1007"/>
      <c r="M391" s="1007"/>
      <c r="N391" s="1007"/>
      <c r="O391" s="1007"/>
      <c r="P391" s="1007"/>
      <c r="Q391" s="1007"/>
      <c r="R391" s="1007"/>
      <c r="S391" s="926">
        <v>0.111</v>
      </c>
      <c r="T391" s="926">
        <v>0.189</v>
      </c>
      <c r="U391" s="924">
        <v>0.21199999999999999</v>
      </c>
      <c r="V391" s="926">
        <v>0.23200000000000001</v>
      </c>
      <c r="W391" s="924">
        <v>1.9275737384535692</v>
      </c>
      <c r="X391" s="928">
        <v>1.9816839816894056</v>
      </c>
      <c r="Y391" s="924">
        <v>2.0895257236175389</v>
      </c>
      <c r="Z391" s="924">
        <v>1.9815343506158314</v>
      </c>
      <c r="AA391" s="924">
        <v>1.9951223720637929</v>
      </c>
      <c r="AB391" s="927">
        <v>1.8736985487198765</v>
      </c>
      <c r="AC391" s="928">
        <v>1.8064783110832703</v>
      </c>
      <c r="AD391" s="924">
        <v>1.8064783110832703</v>
      </c>
      <c r="AE391" s="924">
        <v>1.8603212552708135</v>
      </c>
      <c r="AF391" s="924">
        <v>1.8602644010542078</v>
      </c>
      <c r="AG391" s="927">
        <v>1.8602795339419056</v>
      </c>
      <c r="AH391" s="928">
        <v>1.7793963180969032</v>
      </c>
      <c r="AI391" s="924">
        <v>1.8468476705717285</v>
      </c>
      <c r="AJ391" s="924">
        <v>1.8873500924923152</v>
      </c>
      <c r="AK391" s="924">
        <v>1.941193036679858</v>
      </c>
      <c r="AL391" s="927">
        <v>1.9276571880705791</v>
      </c>
      <c r="AM391" s="928">
        <v>1.9276571880705791</v>
      </c>
      <c r="AN391" s="924">
        <v>1.9276571880705791</v>
      </c>
      <c r="AO391" s="924">
        <v>1.9276571880705791</v>
      </c>
      <c r="AP391" s="924">
        <v>1.9276571880705791</v>
      </c>
      <c r="AQ391" s="924">
        <v>1.9276571880705791</v>
      </c>
      <c r="AR391" s="924">
        <v>1.9276571880705791</v>
      </c>
      <c r="AS391" s="924">
        <v>1.9276571880705791</v>
      </c>
      <c r="AT391" s="924">
        <v>1.9276571880705791</v>
      </c>
      <c r="AU391" s="924">
        <v>1.9276571880705791</v>
      </c>
      <c r="AV391" s="924">
        <v>1.9276571880705791</v>
      </c>
      <c r="AW391" s="924">
        <v>1.9276571880705791</v>
      </c>
      <c r="AX391" s="924">
        <v>1.9276571880705791</v>
      </c>
      <c r="AY391" s="927">
        <v>1.9276571880705791</v>
      </c>
      <c r="CO391" s="819"/>
    </row>
    <row r="392" spans="1:93" ht="17.100000000000001" customHeight="1">
      <c r="A392" s="909"/>
      <c r="B392" s="919"/>
      <c r="C392" s="923"/>
      <c r="D392" s="923"/>
      <c r="E392" s="923"/>
      <c r="F392" s="923"/>
      <c r="G392" s="924"/>
      <c r="H392" s="924"/>
      <c r="I392" s="923"/>
      <c r="J392" s="924"/>
      <c r="K392" s="925"/>
      <c r="L392" s="926"/>
      <c r="M392" s="926"/>
      <c r="N392" s="926"/>
      <c r="O392" s="926"/>
      <c r="P392" s="926"/>
      <c r="Q392" s="926"/>
      <c r="R392" s="926"/>
      <c r="S392" s="926"/>
      <c r="T392" s="926"/>
      <c r="U392" s="924"/>
      <c r="V392" s="926"/>
      <c r="W392" s="924"/>
      <c r="X392" s="928"/>
      <c r="Y392" s="924"/>
      <c r="Z392" s="924"/>
      <c r="AA392" s="924"/>
      <c r="AB392" s="927"/>
      <c r="AC392" s="928"/>
      <c r="AD392" s="924"/>
      <c r="AE392" s="924"/>
      <c r="AF392" s="924"/>
      <c r="AG392" s="927"/>
      <c r="AH392" s="928"/>
      <c r="AI392" s="924"/>
      <c r="AJ392" s="924"/>
      <c r="AK392" s="924"/>
      <c r="AL392" s="927"/>
      <c r="AM392" s="928"/>
      <c r="AN392" s="924"/>
      <c r="AO392" s="924"/>
      <c r="AP392" s="924"/>
      <c r="AQ392" s="924"/>
      <c r="AR392" s="924"/>
      <c r="AS392" s="924"/>
      <c r="AT392" s="924"/>
      <c r="AU392" s="924"/>
      <c r="AV392" s="924"/>
      <c r="AW392" s="924"/>
      <c r="AX392" s="924"/>
      <c r="AY392" s="927"/>
      <c r="CO392" s="819"/>
    </row>
    <row r="393" spans="1:93" ht="17.100000000000001" customHeight="1">
      <c r="A393" s="930" t="s">
        <v>494</v>
      </c>
      <c r="B393" s="923">
        <f t="shared" ref="B393:AG393" si="1069">B140</f>
        <v>0</v>
      </c>
      <c r="C393" s="923">
        <f t="shared" si="1069"/>
        <v>0</v>
      </c>
      <c r="D393" s="923">
        <f t="shared" si="1069"/>
        <v>0</v>
      </c>
      <c r="E393" s="923">
        <f t="shared" si="1069"/>
        <v>0</v>
      </c>
      <c r="F393" s="923">
        <f t="shared" si="1069"/>
        <v>0</v>
      </c>
      <c r="G393" s="924">
        <f t="shared" si="1069"/>
        <v>0</v>
      </c>
      <c r="H393" s="924">
        <f t="shared" si="1069"/>
        <v>0</v>
      </c>
      <c r="I393" s="923">
        <f t="shared" si="1069"/>
        <v>0</v>
      </c>
      <c r="J393" s="924">
        <f t="shared" si="1069"/>
        <v>0</v>
      </c>
      <c r="K393" s="925">
        <f t="shared" si="1069"/>
        <v>0</v>
      </c>
      <c r="L393" s="926">
        <f t="shared" si="1069"/>
        <v>0</v>
      </c>
      <c r="M393" s="926">
        <f t="shared" si="1069"/>
        <v>0</v>
      </c>
      <c r="N393" s="926">
        <f t="shared" si="1069"/>
        <v>0</v>
      </c>
      <c r="O393" s="926">
        <f t="shared" si="1069"/>
        <v>0</v>
      </c>
      <c r="P393" s="926">
        <f t="shared" si="1069"/>
        <v>0</v>
      </c>
      <c r="Q393" s="926">
        <f t="shared" si="1069"/>
        <v>0</v>
      </c>
      <c r="R393" s="926">
        <f t="shared" si="1069"/>
        <v>0</v>
      </c>
      <c r="S393" s="926">
        <f t="shared" si="1069"/>
        <v>0</v>
      </c>
      <c r="T393" s="926">
        <f t="shared" si="1069"/>
        <v>0</v>
      </c>
      <c r="U393" s="924">
        <f t="shared" si="1069"/>
        <v>0</v>
      </c>
      <c r="V393" s="926">
        <f t="shared" si="1069"/>
        <v>0</v>
      </c>
      <c r="W393" s="924">
        <f t="shared" si="1069"/>
        <v>0</v>
      </c>
      <c r="X393" s="928">
        <f t="shared" si="1069"/>
        <v>0</v>
      </c>
      <c r="Y393" s="924">
        <f t="shared" si="1069"/>
        <v>0</v>
      </c>
      <c r="Z393" s="924">
        <f t="shared" si="1069"/>
        <v>0</v>
      </c>
      <c r="AA393" s="924">
        <f t="shared" si="1069"/>
        <v>0</v>
      </c>
      <c r="AB393" s="927">
        <f t="shared" si="1069"/>
        <v>0</v>
      </c>
      <c r="AC393" s="928">
        <f t="shared" si="1069"/>
        <v>0</v>
      </c>
      <c r="AD393" s="924">
        <f t="shared" si="1069"/>
        <v>0</v>
      </c>
      <c r="AE393" s="924">
        <f t="shared" si="1069"/>
        <v>0</v>
      </c>
      <c r="AF393" s="924">
        <f t="shared" si="1069"/>
        <v>0</v>
      </c>
      <c r="AG393" s="927">
        <f t="shared" si="1069"/>
        <v>0</v>
      </c>
      <c r="AH393" s="928">
        <f t="shared" ref="AH393:AY393" si="1070">AH140</f>
        <v>0</v>
      </c>
      <c r="AI393" s="924">
        <f t="shared" si="1070"/>
        <v>0</v>
      </c>
      <c r="AJ393" s="924">
        <f t="shared" si="1070"/>
        <v>0</v>
      </c>
      <c r="AK393" s="924">
        <f t="shared" si="1070"/>
        <v>0</v>
      </c>
      <c r="AL393" s="927">
        <f t="shared" si="1070"/>
        <v>0</v>
      </c>
      <c r="AM393" s="928">
        <f t="shared" si="1070"/>
        <v>0</v>
      </c>
      <c r="AN393" s="924">
        <f t="shared" si="1070"/>
        <v>0</v>
      </c>
      <c r="AO393" s="924">
        <f t="shared" si="1070"/>
        <v>0</v>
      </c>
      <c r="AP393" s="924">
        <f t="shared" si="1070"/>
        <v>0</v>
      </c>
      <c r="AQ393" s="924">
        <f t="shared" si="1070"/>
        <v>0</v>
      </c>
      <c r="AR393" s="924">
        <f t="shared" si="1070"/>
        <v>0</v>
      </c>
      <c r="AS393" s="924">
        <f t="shared" si="1070"/>
        <v>0</v>
      </c>
      <c r="AT393" s="924">
        <f t="shared" si="1070"/>
        <v>0</v>
      </c>
      <c r="AU393" s="924">
        <f t="shared" si="1070"/>
        <v>0</v>
      </c>
      <c r="AV393" s="924">
        <f t="shared" si="1070"/>
        <v>0</v>
      </c>
      <c r="AW393" s="924">
        <f t="shared" si="1070"/>
        <v>0</v>
      </c>
      <c r="AX393" s="924">
        <f t="shared" si="1070"/>
        <v>0</v>
      </c>
      <c r="AY393" s="927">
        <f t="shared" si="1070"/>
        <v>0</v>
      </c>
      <c r="CO393" s="819"/>
    </row>
    <row r="394" spans="1:93" ht="17.100000000000001" customHeight="1">
      <c r="A394" s="931"/>
      <c r="B394" s="932"/>
      <c r="C394" s="932"/>
      <c r="D394" s="932"/>
      <c r="E394" s="932"/>
      <c r="F394" s="932"/>
      <c r="G394" s="933"/>
      <c r="H394" s="933"/>
      <c r="I394" s="932"/>
      <c r="J394" s="933"/>
      <c r="K394" s="934"/>
      <c r="L394" s="935"/>
      <c r="M394" s="935"/>
      <c r="N394" s="935"/>
      <c r="O394" s="935"/>
      <c r="P394" s="935"/>
      <c r="Q394" s="935"/>
      <c r="R394" s="935"/>
      <c r="S394" s="935"/>
      <c r="T394" s="935"/>
      <c r="U394" s="933"/>
      <c r="V394" s="935"/>
      <c r="W394" s="933"/>
      <c r="X394" s="937"/>
      <c r="Y394" s="938"/>
      <c r="Z394" s="938"/>
      <c r="AA394" s="938"/>
      <c r="AB394" s="936"/>
      <c r="AC394" s="937"/>
      <c r="AD394" s="938"/>
      <c r="AE394" s="938"/>
      <c r="AF394" s="938"/>
      <c r="AG394" s="936"/>
      <c r="AH394" s="937"/>
      <c r="AI394" s="938"/>
      <c r="AJ394" s="938"/>
      <c r="AK394" s="938"/>
      <c r="AL394" s="936"/>
      <c r="AM394" s="937"/>
      <c r="AN394" s="938"/>
      <c r="AO394" s="938"/>
      <c r="AP394" s="938"/>
      <c r="AQ394" s="938"/>
      <c r="AR394" s="938"/>
      <c r="AS394" s="938"/>
      <c r="AT394" s="938"/>
      <c r="AU394" s="938"/>
      <c r="AV394" s="938"/>
      <c r="AW394" s="938"/>
      <c r="AX394" s="938"/>
      <c r="AY394" s="936"/>
      <c r="CO394" s="819"/>
    </row>
    <row r="395" spans="1:93" s="33" customFormat="1" ht="17.100000000000001" customHeight="1">
      <c r="A395" s="186" t="s">
        <v>506</v>
      </c>
      <c r="B395" s="694">
        <v>307.25819999999999</v>
      </c>
      <c r="C395" s="695">
        <v>359.69100000000003</v>
      </c>
      <c r="D395" s="695">
        <v>335.62775999999997</v>
      </c>
      <c r="E395" s="695">
        <v>444.68016</v>
      </c>
      <c r="F395" s="695">
        <v>398.44623999999999</v>
      </c>
      <c r="G395" s="696">
        <v>436.23979999999995</v>
      </c>
      <c r="H395" s="187">
        <v>442.94800000000009</v>
      </c>
      <c r="I395" s="697">
        <v>504.14600000000007</v>
      </c>
      <c r="J395" s="187">
        <v>398.72199999999998</v>
      </c>
      <c r="K395" s="698">
        <v>435.09000000000003</v>
      </c>
      <c r="L395" s="699">
        <v>360.95</v>
      </c>
      <c r="M395" s="699">
        <v>407.27</v>
      </c>
      <c r="N395" s="699">
        <v>322.11399999999998</v>
      </c>
      <c r="O395" s="699">
        <v>387.33000000000004</v>
      </c>
      <c r="P395" s="699">
        <v>397.99299999999999</v>
      </c>
      <c r="Q395" s="699">
        <v>411.01532660127589</v>
      </c>
      <c r="R395" s="699">
        <v>320.84099999999995</v>
      </c>
      <c r="S395" s="699">
        <v>310.94099999999997</v>
      </c>
      <c r="T395" s="699">
        <v>219.41199999999998</v>
      </c>
      <c r="U395" s="187">
        <v>343.10500000000002</v>
      </c>
      <c r="V395" s="699">
        <v>456.91742350000004</v>
      </c>
      <c r="W395" s="187">
        <v>305.96104998408077</v>
      </c>
      <c r="X395" s="411">
        <v>311.71139912059527</v>
      </c>
      <c r="Y395" s="187">
        <v>320.0280430291117</v>
      </c>
      <c r="Z395" s="187">
        <v>322.32304942231474</v>
      </c>
      <c r="AA395" s="187">
        <v>325.95056064530013</v>
      </c>
      <c r="AB395" s="188">
        <v>321.07659209869257</v>
      </c>
      <c r="AC395" s="411">
        <v>319.87871373820371</v>
      </c>
      <c r="AD395" s="187">
        <v>323.14042895543315</v>
      </c>
      <c r="AE395" s="187">
        <v>330.14181218220313</v>
      </c>
      <c r="AF395" s="187">
        <v>333.77956866591103</v>
      </c>
      <c r="AG395" s="188">
        <v>335.75711049013563</v>
      </c>
      <c r="AH395" s="411">
        <v>331.9105163612864</v>
      </c>
      <c r="AI395" s="187">
        <v>337.74896798233362</v>
      </c>
      <c r="AJ395" s="187">
        <v>341.30533931763955</v>
      </c>
      <c r="AK395" s="187">
        <v>345.87272984297897</v>
      </c>
      <c r="AL395" s="188">
        <v>346.23224194837377</v>
      </c>
      <c r="AM395" s="411">
        <v>347.49252774373974</v>
      </c>
      <c r="AN395" s="187">
        <v>348.77069326203082</v>
      </c>
      <c r="AO395" s="187">
        <v>350.06653742211734</v>
      </c>
      <c r="AP395" s="187">
        <v>351.3804235531706</v>
      </c>
      <c r="AQ395" s="187">
        <v>352.71272004798544</v>
      </c>
      <c r="AR395" s="187">
        <v>354.06352072541165</v>
      </c>
      <c r="AS395" s="187">
        <v>355.43292461004671</v>
      </c>
      <c r="AT395" s="187">
        <v>356.82187512920393</v>
      </c>
      <c r="AU395" s="187">
        <v>358.22992252136311</v>
      </c>
      <c r="AV395" s="187">
        <v>359.65746157586949</v>
      </c>
      <c r="AW395" s="187">
        <v>361.10517229228304</v>
      </c>
      <c r="AX395" s="187">
        <v>362.57290112450369</v>
      </c>
      <c r="AY395" s="188">
        <v>364.06105959921518</v>
      </c>
    </row>
    <row r="396" spans="1:93" s="33" customFormat="1" ht="17.100000000000001" customHeight="1">
      <c r="A396" s="43" t="s">
        <v>4</v>
      </c>
      <c r="B396" s="44"/>
      <c r="C396" s="66">
        <f t="shared" ref="C396" si="1071">IF(C395*B395=0,0,(C395-B395)/B395)</f>
        <v>0.17064735782478724</v>
      </c>
      <c r="D396" s="66">
        <f t="shared" ref="D396" si="1072">IF(D395*C395=0,0,(D395-C395)/C395)</f>
        <v>-6.689975562357707E-2</v>
      </c>
      <c r="E396" s="67">
        <f t="shared" ref="E396" si="1073">IF(E395*D395=0,0,(E395-D395)/D395)</f>
        <v>0.32492067998189433</v>
      </c>
      <c r="F396" s="66">
        <f t="shared" ref="F396" si="1074">IF(F395*E395=0,0,(F395-E395)/E395)</f>
        <v>-0.10397117784611756</v>
      </c>
      <c r="G396" s="66">
        <f t="shared" ref="G396" si="1075">IF(G395*F395=0,0,(G395-F395)/F395)</f>
        <v>9.4852344446768919E-2</v>
      </c>
      <c r="H396" s="66">
        <f t="shared" ref="H396" si="1076">IF(H395*G395=0,0,(H395-G395)/G395)</f>
        <v>1.5377322289255011E-2</v>
      </c>
      <c r="I396" s="189">
        <f t="shared" ref="I396" si="1077">IF(I395*H395=0,0,(I395-H395)/H395)</f>
        <v>0.13816068703324086</v>
      </c>
      <c r="J396" s="123">
        <f t="shared" ref="J396" si="1078">IF(J395*I395=0,0,(J395-I395)/I395)</f>
        <v>-0.2091140264923258</v>
      </c>
      <c r="K396" s="125">
        <f>IF(K395*J395=0,0,(K395-J395)/J395)</f>
        <v>9.1211420488460773E-2</v>
      </c>
      <c r="L396" s="126">
        <f t="shared" ref="L396" si="1079">IF(L395*K395=0,0,(L395-K395)/K395)</f>
        <v>-0.17040152612103251</v>
      </c>
      <c r="M396" s="126">
        <f t="shared" ref="M396" si="1080">IF(M395*L395=0,0,(M395-L395)/L395)</f>
        <v>0.1283280232719213</v>
      </c>
      <c r="N396" s="126">
        <f t="shared" ref="N396" si="1081">IF(N395*M395=0,0,(N395-M395)/M395)</f>
        <v>-0.20908979301200681</v>
      </c>
      <c r="O396" s="126">
        <f t="shared" ref="O396" si="1082">IF(O395*N395=0,0,(O395-N395)/N395)</f>
        <v>0.2024624822267895</v>
      </c>
      <c r="P396" s="126">
        <f t="shared" ref="P396" si="1083">IF(P395*O395=0,0,(P395-O395)/O395)</f>
        <v>2.7529496811504281E-2</v>
      </c>
      <c r="Q396" s="126">
        <f t="shared" ref="Q396" si="1084">IF(Q395*P395=0,0,(Q395-P395)/P395)</f>
        <v>3.2719989048239272E-2</v>
      </c>
      <c r="R396" s="126">
        <f t="shared" ref="R396" si="1085">IF(R395*Q395=0,0,(R395-Q395)/Q395)</f>
        <v>-0.21939407307979453</v>
      </c>
      <c r="S396" s="126">
        <f>IF(S395*R395=0,0,(S395-R395)/R395)</f>
        <v>-3.0856405509270882E-2</v>
      </c>
      <c r="T396" s="126">
        <f t="shared" ref="T396" si="1086">IF(T395*S395=0,0,(T395-S395)/S395)</f>
        <v>-0.29436130970184055</v>
      </c>
      <c r="U396" s="123">
        <f t="shared" ref="U396" si="1087">IF(U395*T395=0,0,(U395-T395)/T395)</f>
        <v>0.5637476528175307</v>
      </c>
      <c r="V396" s="126">
        <f t="shared" ref="V396" si="1088">IF(V395*U395=0,0,(V395-U395)/U395)</f>
        <v>0.33171310094577466</v>
      </c>
      <c r="W396" s="123">
        <f t="shared" ref="W396" si="1089">IF(W395*V395=0,0,(W395-V395)/V395)</f>
        <v>-0.33037998936348123</v>
      </c>
      <c r="X396" s="149">
        <f t="shared" ref="X396" si="1090">IF(X395*W395=0,0,(X395-W395)/W395)</f>
        <v>1.8794382934735298E-2</v>
      </c>
      <c r="Y396" s="123">
        <f t="shared" ref="Y396" si="1091">IF(Y395*X395=0,0,(Y395-X395)/X395)</f>
        <v>2.668058958376069E-2</v>
      </c>
      <c r="Z396" s="123">
        <f t="shared" ref="Z396" si="1092">IF(Z395*Y395=0,0,(Z395-Y395)/Y395)</f>
        <v>7.1712665286469005E-3</v>
      </c>
      <c r="AA396" s="123">
        <f t="shared" ref="AA396" si="1093">IF(AA395*Z395=0,0,(AA395-Z395)/Z395)</f>
        <v>1.1254271853926728E-2</v>
      </c>
      <c r="AB396" s="124">
        <f t="shared" ref="AB396" si="1094">IF(AB395*AA395=0,0,(AB395-AA395)/AA395)</f>
        <v>-1.4953091465645357E-2</v>
      </c>
      <c r="AC396" s="149">
        <f t="shared" ref="AC396" si="1095">IF(AC395*AB395=0,0,(AC395-AB395)/AB395)</f>
        <v>-3.7308180975106826E-3</v>
      </c>
      <c r="AD396" s="123">
        <f t="shared" ref="AD396" si="1096">IF(AD395*AC395=0,0,(AD395-AC395)/AC395)</f>
        <v>1.0196724812076435E-2</v>
      </c>
      <c r="AE396" s="123">
        <f t="shared" ref="AE396" si="1097">IF(AE395*AD395=0,0,(AE395-AD395)/AD395)</f>
        <v>2.1666689152460061E-2</v>
      </c>
      <c r="AF396" s="123">
        <f t="shared" ref="AF396" si="1098">IF(AF395*AE395=0,0,(AF395-AE395)/AE395)</f>
        <v>1.1018769357515518E-2</v>
      </c>
      <c r="AG396" s="124">
        <f t="shared" ref="AG396" si="1099">IF(AG395*AF395=0,0,(AG395-AF395)/AF395)</f>
        <v>5.9246940492153873E-3</v>
      </c>
      <c r="AH396" s="149">
        <f t="shared" ref="AH396" si="1100">IF(AH395*AG395=0,0,(AH395-AG395)/AG395)</f>
        <v>-1.1456478533645958E-2</v>
      </c>
      <c r="AI396" s="123">
        <f t="shared" ref="AI396" si="1101">IF(AI395*AH395=0,0,(AI395-AH395)/AH395)</f>
        <v>1.759043878770036E-2</v>
      </c>
      <c r="AJ396" s="123">
        <f t="shared" ref="AJ396" si="1102">IF(AJ395*AI395=0,0,(AJ395-AI395)/AI395)</f>
        <v>1.0529629021670159E-2</v>
      </c>
      <c r="AK396" s="123">
        <f t="shared" ref="AK396" si="1103">IF(AK395*AJ395=0,0,(AK395-AJ395)/AJ395)</f>
        <v>1.3382124447484038E-2</v>
      </c>
      <c r="AL396" s="124">
        <f t="shared" ref="AL396" si="1104">IF(AL395*AK395=0,0,(AL395-AK395)/AK395)</f>
        <v>1.0394346659189126E-3</v>
      </c>
      <c r="AM396" s="149">
        <f t="shared" ref="AM396" si="1105">IF(AM395*AL395=0,0,(AM395-AL395)/AL395)</f>
        <v>3.6400012554402522E-3</v>
      </c>
      <c r="AN396" s="123">
        <f t="shared" ref="AN396" si="1106">IF(AN395*AM395=0,0,(AN395-AM395)/AM395)</f>
        <v>3.6782532464515768E-3</v>
      </c>
      <c r="AO396" s="123">
        <f t="shared" ref="AO396" si="1107">IF(AO395*AN395=0,0,(AO395-AN395)/AN395)</f>
        <v>3.7154617206123786E-3</v>
      </c>
      <c r="AP396" s="123">
        <f t="shared" ref="AP396" si="1108">IF(AP395*AO395=0,0,(AP395-AO395)/AO395)</f>
        <v>3.7532468562368063E-3</v>
      </c>
      <c r="AQ396" s="123">
        <f t="shared" ref="AQ396" si="1109">IF(AQ395*AP395=0,0,(AQ395-AP395)/AP395)</f>
        <v>3.7916070603553104E-3</v>
      </c>
      <c r="AR396" s="123">
        <f t="shared" ref="AR396" si="1110">IF(AR395*AQ395=0,0,(AR395-AQ395)/AQ395)</f>
        <v>3.8297475555813098E-3</v>
      </c>
      <c r="AS396" s="123">
        <f t="shared" ref="AS396" si="1111">IF(AS395*AR395=0,0,(AS395-AR395)/AR395)</f>
        <v>3.8676785505307159E-3</v>
      </c>
      <c r="AT396" s="123">
        <f t="shared" ref="AT396" si="1112">IF(AT395*AS395=0,0,(AT395-AS395)/AS395)</f>
        <v>3.9077711235701307E-3</v>
      </c>
      <c r="AU396" s="123">
        <f t="shared" ref="AU396" si="1113">IF(AU395*AT395=0,0,(AU395-AT395)/AT395)</f>
        <v>3.9460792353308693E-3</v>
      </c>
      <c r="AV396" s="123">
        <f t="shared" ref="AV396" si="1114">IF(AV395*AU395=0,0,(AV395-AU395)/AU395)</f>
        <v>3.9849799381883053E-3</v>
      </c>
      <c r="AW396" s="123">
        <f t="shared" ref="AW396" si="1115">IF(AW395*AV395=0,0,(AW395-AV395)/AV395)</f>
        <v>4.0252486631871523E-3</v>
      </c>
      <c r="AX396" s="123">
        <f t="shared" ref="AX396" si="1116">IF(AX395*AW395=0,0,(AX395-AW395)/AW395)</f>
        <v>4.0645466884441234E-3</v>
      </c>
      <c r="AY396" s="124">
        <f t="shared" ref="AY396" si="1117">IF(AY395*AX395=0,0,(AY395-AX395)/AX395)</f>
        <v>4.104439328190386E-3</v>
      </c>
    </row>
    <row r="397" spans="1:93" s="33" customFormat="1" ht="17.100000000000001" customHeight="1">
      <c r="A397" s="186" t="s">
        <v>507</v>
      </c>
      <c r="B397" s="694">
        <v>12.92</v>
      </c>
      <c r="C397" s="695">
        <v>32.722000000000001</v>
      </c>
      <c r="D397" s="695">
        <v>26.624000000000002</v>
      </c>
      <c r="E397" s="695">
        <v>98.442000000000007</v>
      </c>
      <c r="F397" s="695">
        <v>138.36000000000001</v>
      </c>
      <c r="G397" s="696">
        <v>213.8</v>
      </c>
      <c r="H397" s="187">
        <v>214.63000000000002</v>
      </c>
      <c r="I397" s="697">
        <v>210.08</v>
      </c>
      <c r="J397" s="187">
        <v>307.61</v>
      </c>
      <c r="K397" s="698">
        <v>361.7</v>
      </c>
      <c r="L397" s="699">
        <v>582.80000000000007</v>
      </c>
      <c r="M397" s="699">
        <v>485.56</v>
      </c>
      <c r="N397" s="699">
        <v>524.4</v>
      </c>
      <c r="O397" s="699">
        <v>723.8599999999999</v>
      </c>
      <c r="P397" s="699">
        <v>761.85</v>
      </c>
      <c r="Q397" s="699">
        <v>503.65999999999997</v>
      </c>
      <c r="R397" s="699">
        <v>383.26</v>
      </c>
      <c r="S397" s="699">
        <v>399.64999999999986</v>
      </c>
      <c r="T397" s="699">
        <v>823.44</v>
      </c>
      <c r="U397" s="187">
        <v>821.70799999999997</v>
      </c>
      <c r="V397" s="699">
        <v>788.32999999999993</v>
      </c>
      <c r="W397" s="187">
        <v>720</v>
      </c>
      <c r="X397" s="411">
        <v>550</v>
      </c>
      <c r="Y397" s="187">
        <v>550</v>
      </c>
      <c r="Z397" s="187">
        <v>550</v>
      </c>
      <c r="AA397" s="187">
        <v>550</v>
      </c>
      <c r="AB397" s="188">
        <v>550</v>
      </c>
      <c r="AC397" s="411">
        <v>550</v>
      </c>
      <c r="AD397" s="187">
        <v>550</v>
      </c>
      <c r="AE397" s="187">
        <v>550</v>
      </c>
      <c r="AF397" s="187">
        <v>550</v>
      </c>
      <c r="AG397" s="188">
        <v>550</v>
      </c>
      <c r="AH397" s="411">
        <v>550</v>
      </c>
      <c r="AI397" s="187">
        <v>550</v>
      </c>
      <c r="AJ397" s="187">
        <v>550</v>
      </c>
      <c r="AK397" s="187">
        <v>550</v>
      </c>
      <c r="AL397" s="188">
        <v>550</v>
      </c>
      <c r="AM397" s="411">
        <v>550</v>
      </c>
      <c r="AN397" s="187">
        <v>550</v>
      </c>
      <c r="AO397" s="187">
        <v>550</v>
      </c>
      <c r="AP397" s="187">
        <v>550</v>
      </c>
      <c r="AQ397" s="187">
        <v>550</v>
      </c>
      <c r="AR397" s="187">
        <v>550</v>
      </c>
      <c r="AS397" s="187">
        <v>550</v>
      </c>
      <c r="AT397" s="187">
        <v>550</v>
      </c>
      <c r="AU397" s="187">
        <v>550</v>
      </c>
      <c r="AV397" s="187">
        <v>550</v>
      </c>
      <c r="AW397" s="187">
        <v>550</v>
      </c>
      <c r="AX397" s="187">
        <v>550</v>
      </c>
      <c r="AY397" s="188">
        <v>550</v>
      </c>
    </row>
    <row r="398" spans="1:93" s="33" customFormat="1" ht="17.100000000000001" customHeight="1">
      <c r="A398" s="43" t="s">
        <v>4</v>
      </c>
      <c r="B398" s="44"/>
      <c r="C398" s="66">
        <f t="shared" ref="C398" si="1118">IF(C397*B397=0,0,(C397-B397)/B397)</f>
        <v>1.5326625386996904</v>
      </c>
      <c r="D398" s="66">
        <f t="shared" ref="D398" si="1119">IF(D397*C397=0,0,(D397-C397)/C397)</f>
        <v>-0.18635780209033673</v>
      </c>
      <c r="E398" s="67">
        <f t="shared" ref="E398" si="1120">IF(E397*D397=0,0,(E397-D397)/D397)</f>
        <v>2.6974909855769234</v>
      </c>
      <c r="F398" s="66">
        <f t="shared" ref="F398" si="1121">IF(F397*E397=0,0,(F397-E397)/E397)</f>
        <v>0.40549765344060468</v>
      </c>
      <c r="G398" s="66">
        <f t="shared" ref="G398" si="1122">IF(G397*F397=0,0,(G397-F397)/F397)</f>
        <v>0.5452442902572997</v>
      </c>
      <c r="H398" s="66">
        <f t="shared" ref="H398" si="1123">IF(H397*G397=0,0,(H397-G397)/G397)</f>
        <v>3.8821328344247541E-3</v>
      </c>
      <c r="I398" s="189">
        <f t="shared" ref="I398" si="1124">IF(I397*H397=0,0,(I397-H397)/H397)</f>
        <v>-2.1199273167777154E-2</v>
      </c>
      <c r="J398" s="123">
        <f t="shared" ref="J398" si="1125">IF(J397*I397=0,0,(J397-I397)/I397)</f>
        <v>0.46425171363290174</v>
      </c>
      <c r="K398" s="125">
        <f>IF(K397*J397=0,0,(K397-J397)/J397)</f>
        <v>0.17583953707616778</v>
      </c>
      <c r="L398" s="126">
        <f t="shared" ref="L398" si="1126">IF(L397*K397=0,0,(L397-K397)/K397)</f>
        <v>0.61128006635333176</v>
      </c>
      <c r="M398" s="126">
        <f t="shared" ref="M398" si="1127">IF(M397*L397=0,0,(M397-L397)/L397)</f>
        <v>-0.16684969114619089</v>
      </c>
      <c r="N398" s="126">
        <f t="shared" ref="N398" si="1128">IF(N397*M397=0,0,(N397-M397)/M397)</f>
        <v>7.9990114506960988E-2</v>
      </c>
      <c r="O398" s="126">
        <f t="shared" ref="O398" si="1129">IF(O397*N397=0,0,(O397-N397)/N397)</f>
        <v>0.38035850495804718</v>
      </c>
      <c r="P398" s="126">
        <f t="shared" ref="P398" si="1130">IF(P397*O397=0,0,(P397-O397)/O397)</f>
        <v>5.2482524245019931E-2</v>
      </c>
      <c r="Q398" s="126">
        <f t="shared" ref="Q398" si="1131">IF(Q397*P397=0,0,(Q397-P397)/P397)</f>
        <v>-0.33889873334645931</v>
      </c>
      <c r="R398" s="126">
        <f t="shared" ref="R398" si="1132">IF(R397*Q397=0,0,(R397-Q397)/Q397)</f>
        <v>-0.23905015288091169</v>
      </c>
      <c r="S398" s="126">
        <f>IF(S397*R397=0,0,(S397-R397)/R397)</f>
        <v>4.2764702812711664E-2</v>
      </c>
      <c r="T398" s="126">
        <f t="shared" ref="T398" si="1133">IF(T397*S397=0,0,(T397-S397)/S397)</f>
        <v>1.0604028524959348</v>
      </c>
      <c r="U398" s="123">
        <f t="shared" ref="U398" si="1134">IF(U397*T397=0,0,(U397-T397)/T397)</f>
        <v>-2.1033712231614743E-3</v>
      </c>
      <c r="V398" s="126">
        <f t="shared" ref="V398" si="1135">IF(V397*U397=0,0,(V397-U397)/U397)</f>
        <v>-4.062026900066696E-2</v>
      </c>
      <c r="W398" s="123">
        <f t="shared" ref="W398" si="1136">IF(W397*V397=0,0,(W397-V397)/V397)</f>
        <v>-8.6676899268072927E-2</v>
      </c>
      <c r="X398" s="149">
        <f t="shared" ref="X398" si="1137">IF(X397*W397=0,0,(X397-W397)/W397)</f>
        <v>-0.2361111111111111</v>
      </c>
      <c r="Y398" s="123">
        <f t="shared" ref="Y398" si="1138">IF(Y397*X397=0,0,(Y397-X397)/X397)</f>
        <v>0</v>
      </c>
      <c r="Z398" s="123">
        <f t="shared" ref="Z398" si="1139">IF(Z397*Y397=0,0,(Z397-Y397)/Y397)</f>
        <v>0</v>
      </c>
      <c r="AA398" s="123">
        <f t="shared" ref="AA398" si="1140">IF(AA397*Z397=0,0,(AA397-Z397)/Z397)</f>
        <v>0</v>
      </c>
      <c r="AB398" s="124">
        <f t="shared" ref="AB398" si="1141">IF(AB397*AA397=0,0,(AB397-AA397)/AA397)</f>
        <v>0</v>
      </c>
      <c r="AC398" s="149">
        <f t="shared" ref="AC398" si="1142">IF(AC397*AB397=0,0,(AC397-AB397)/AB397)</f>
        <v>0</v>
      </c>
      <c r="AD398" s="123">
        <f t="shared" ref="AD398" si="1143">IF(AD397*AC397=0,0,(AD397-AC397)/AC397)</f>
        <v>0</v>
      </c>
      <c r="AE398" s="123">
        <f t="shared" ref="AE398" si="1144">IF(AE397*AD397=0,0,(AE397-AD397)/AD397)</f>
        <v>0</v>
      </c>
      <c r="AF398" s="123">
        <f t="shared" ref="AF398" si="1145">IF(AF397*AE397=0,0,(AF397-AE397)/AE397)</f>
        <v>0</v>
      </c>
      <c r="AG398" s="124">
        <f t="shared" ref="AG398" si="1146">IF(AG397*AF397=0,0,(AG397-AF397)/AF397)</f>
        <v>0</v>
      </c>
      <c r="AH398" s="149">
        <f t="shared" ref="AH398" si="1147">IF(AH397*AG397=0,0,(AH397-AG397)/AG397)</f>
        <v>0</v>
      </c>
      <c r="AI398" s="123">
        <f t="shared" ref="AI398" si="1148">IF(AI397*AH397=0,0,(AI397-AH397)/AH397)</f>
        <v>0</v>
      </c>
      <c r="AJ398" s="123">
        <f t="shared" ref="AJ398" si="1149">IF(AJ397*AI397=0,0,(AJ397-AI397)/AI397)</f>
        <v>0</v>
      </c>
      <c r="AK398" s="123">
        <f t="shared" ref="AK398" si="1150">IF(AK397*AJ397=0,0,(AK397-AJ397)/AJ397)</f>
        <v>0</v>
      </c>
      <c r="AL398" s="124">
        <f t="shared" ref="AL398" si="1151">IF(AL397*AK397=0,0,(AL397-AK397)/AK397)</f>
        <v>0</v>
      </c>
      <c r="AM398" s="149">
        <f t="shared" ref="AM398" si="1152">IF(AM397*AL397=0,0,(AM397-AL397)/AL397)</f>
        <v>0</v>
      </c>
      <c r="AN398" s="123">
        <f t="shared" ref="AN398" si="1153">IF(AN397*AM397=0,0,(AN397-AM397)/AM397)</f>
        <v>0</v>
      </c>
      <c r="AO398" s="123">
        <f t="shared" ref="AO398" si="1154">IF(AO397*AN397=0,0,(AO397-AN397)/AN397)</f>
        <v>0</v>
      </c>
      <c r="AP398" s="123">
        <f t="shared" ref="AP398" si="1155">IF(AP397*AO397=0,0,(AP397-AO397)/AO397)</f>
        <v>0</v>
      </c>
      <c r="AQ398" s="123">
        <f t="shared" ref="AQ398" si="1156">IF(AQ397*AP397=0,0,(AQ397-AP397)/AP397)</f>
        <v>0</v>
      </c>
      <c r="AR398" s="123">
        <f t="shared" ref="AR398" si="1157">IF(AR397*AQ397=0,0,(AR397-AQ397)/AQ397)</f>
        <v>0</v>
      </c>
      <c r="AS398" s="123">
        <f t="shared" ref="AS398" si="1158">IF(AS397*AR397=0,0,(AS397-AR397)/AR397)</f>
        <v>0</v>
      </c>
      <c r="AT398" s="123">
        <f t="shared" ref="AT398" si="1159">IF(AT397*AS397=0,0,(AT397-AS397)/AS397)</f>
        <v>0</v>
      </c>
      <c r="AU398" s="123">
        <f t="shared" ref="AU398" si="1160">IF(AU397*AT397=0,0,(AU397-AT397)/AT397)</f>
        <v>0</v>
      </c>
      <c r="AV398" s="123">
        <f t="shared" ref="AV398" si="1161">IF(AV397*AU397=0,0,(AV397-AU397)/AU397)</f>
        <v>0</v>
      </c>
      <c r="AW398" s="123">
        <f t="shared" ref="AW398" si="1162">IF(AW397*AV397=0,0,(AW397-AV397)/AV397)</f>
        <v>0</v>
      </c>
      <c r="AX398" s="123">
        <f t="shared" ref="AX398" si="1163">IF(AX397*AW397=0,0,(AX397-AW397)/AW397)</f>
        <v>0</v>
      </c>
      <c r="AY398" s="124">
        <f t="shared" ref="AY398" si="1164">IF(AY397*AX397=0,0,(AY397-AX397)/AX397)</f>
        <v>0</v>
      </c>
    </row>
    <row r="399" spans="1:93" s="33" customFormat="1" ht="17.100000000000001" customHeight="1">
      <c r="A399" s="186" t="s">
        <v>508</v>
      </c>
      <c r="B399" s="694">
        <v>327.29600000000005</v>
      </c>
      <c r="C399" s="695">
        <v>395.94724000000002</v>
      </c>
      <c r="D399" s="695">
        <v>366.33727999999991</v>
      </c>
      <c r="E399" s="695">
        <v>487.87963999999994</v>
      </c>
      <c r="F399" s="695">
        <v>451.28824000000009</v>
      </c>
      <c r="G399" s="696">
        <v>515.20591999999999</v>
      </c>
      <c r="H399" s="187">
        <v>561.76</v>
      </c>
      <c r="I399" s="697">
        <v>608.46400000000006</v>
      </c>
      <c r="J399" s="187">
        <v>641.65199999999993</v>
      </c>
      <c r="K399" s="698">
        <v>692.93</v>
      </c>
      <c r="L399" s="699">
        <v>842.18799999999999</v>
      </c>
      <c r="M399" s="699">
        <v>684.7</v>
      </c>
      <c r="N399" s="699">
        <v>786.43999999999994</v>
      </c>
      <c r="O399" s="699">
        <v>986.3</v>
      </c>
      <c r="P399" s="699">
        <v>975.22499999999957</v>
      </c>
      <c r="Q399" s="699">
        <v>741.08500000000026</v>
      </c>
      <c r="R399" s="699">
        <v>626.68499999999995</v>
      </c>
      <c r="S399" s="699">
        <v>605.28800000000012</v>
      </c>
      <c r="T399" s="699">
        <v>1042.8520000000001</v>
      </c>
      <c r="U399" s="187">
        <v>1073.7619999999999</v>
      </c>
      <c r="V399" s="699">
        <v>958.19200000000001</v>
      </c>
      <c r="W399" s="187">
        <v>881.68431272105454</v>
      </c>
      <c r="X399" s="411">
        <v>718.82325443281354</v>
      </c>
      <c r="Y399" s="187">
        <v>722.23128000372424</v>
      </c>
      <c r="Z399" s="187">
        <v>730.368313336695</v>
      </c>
      <c r="AA399" s="187">
        <v>733.50651664124234</v>
      </c>
      <c r="AB399" s="188">
        <v>735.28952893266319</v>
      </c>
      <c r="AC399" s="411">
        <v>738.10216791424114</v>
      </c>
      <c r="AD399" s="187">
        <v>741.99828011660748</v>
      </c>
      <c r="AE399" s="187">
        <v>747.22029560213025</v>
      </c>
      <c r="AF399" s="187">
        <v>752.39323268093574</v>
      </c>
      <c r="AG399" s="188">
        <v>755.23914761400783</v>
      </c>
      <c r="AH399" s="411">
        <v>756.86269790192773</v>
      </c>
      <c r="AI399" s="187">
        <v>759.29080422727418</v>
      </c>
      <c r="AJ399" s="187">
        <v>760.78221727168398</v>
      </c>
      <c r="AK399" s="187">
        <v>762.52833887411657</v>
      </c>
      <c r="AL399" s="188">
        <v>764.20494098693007</v>
      </c>
      <c r="AM399" s="411">
        <v>766.00586234476123</v>
      </c>
      <c r="AN399" s="187">
        <v>767.83125772227424</v>
      </c>
      <c r="AO399" s="187">
        <v>769.68236024632097</v>
      </c>
      <c r="AP399" s="187">
        <v>771.55929650350527</v>
      </c>
      <c r="AQ399" s="187">
        <v>773.46219484463586</v>
      </c>
      <c r="AR399" s="187">
        <v>775.39173954941373</v>
      </c>
      <c r="AS399" s="187">
        <v>777.34861671126203</v>
      </c>
      <c r="AT399" s="187">
        <v>779.33185184229831</v>
      </c>
      <c r="AU399" s="187">
        <v>781.34324301977563</v>
      </c>
      <c r="AV399" s="187">
        <v>783.38292779125823</v>
      </c>
      <c r="AW399" s="187">
        <v>785.45049148117323</v>
      </c>
      <c r="AX399" s="187">
        <v>787.54718377793279</v>
      </c>
      <c r="AY399" s="188">
        <v>789.67314806051525</v>
      </c>
    </row>
    <row r="400" spans="1:93" s="33" customFormat="1" ht="17.100000000000001" customHeight="1">
      <c r="A400" s="43" t="s">
        <v>4</v>
      </c>
      <c r="B400" s="44"/>
      <c r="C400" s="66">
        <f t="shared" ref="C400" si="1165">IF(C399*B399=0,0,(C399-B399)/B399)</f>
        <v>0.20975276202581139</v>
      </c>
      <c r="D400" s="66">
        <f t="shared" ref="D400" si="1166">IF(D399*C399=0,0,(D399-C399)/C399)</f>
        <v>-7.4782589720792381E-2</v>
      </c>
      <c r="E400" s="67">
        <f t="shared" ref="E400" si="1167">IF(E399*D399=0,0,(E399-D399)/D399)</f>
        <v>0.3317772081509151</v>
      </c>
      <c r="F400" s="66">
        <f t="shared" ref="F400" si="1168">IF(F399*E399=0,0,(F399-E399)/E399)</f>
        <v>-7.5000875215862364E-2</v>
      </c>
      <c r="G400" s="66">
        <f t="shared" ref="G400" si="1169">IF(G399*F399=0,0,(G399-F399)/F399)</f>
        <v>0.14163382586703321</v>
      </c>
      <c r="H400" s="66">
        <f t="shared" ref="H400" si="1170">IF(H399*G399=0,0,(H399-G399)/G399)</f>
        <v>9.0360141824457299E-2</v>
      </c>
      <c r="I400" s="189">
        <f t="shared" ref="I400" si="1171">IF(I399*H399=0,0,(I399-H399)/H399)</f>
        <v>8.3138706921105213E-2</v>
      </c>
      <c r="J400" s="123">
        <f t="shared" ref="J400" si="1172">IF(J399*I399=0,0,(J399-I399)/I399)</f>
        <v>5.4543900707354702E-2</v>
      </c>
      <c r="K400" s="125">
        <f>IF(K399*J399=0,0,(K399-J399)/J399)</f>
        <v>7.9915592875889147E-2</v>
      </c>
      <c r="L400" s="126">
        <f t="shared" ref="L400" si="1173">IF(L399*K399=0,0,(L399-K399)/K399)</f>
        <v>0.21540126708325524</v>
      </c>
      <c r="M400" s="126">
        <f t="shared" ref="M400" si="1174">IF(M399*L399=0,0,(M399-L399)/L399)</f>
        <v>-0.18699862738485937</v>
      </c>
      <c r="N400" s="126">
        <f t="shared" ref="N400" si="1175">IF(N399*M399=0,0,(N399-M399)/M399)</f>
        <v>0.14859062363078704</v>
      </c>
      <c r="O400" s="126">
        <f t="shared" ref="O400" si="1176">IF(O399*N399=0,0,(O399-N399)/N399)</f>
        <v>0.25413254666598856</v>
      </c>
      <c r="P400" s="126">
        <f t="shared" ref="P400" si="1177">IF(P399*O399=0,0,(P399-O399)/O399)</f>
        <v>-1.1228835040049059E-2</v>
      </c>
      <c r="Q400" s="126">
        <f t="shared" ref="Q400" si="1178">IF(Q399*P399=0,0,(Q399-P399)/P399)</f>
        <v>-0.24008818477787117</v>
      </c>
      <c r="R400" s="126">
        <f t="shared" ref="R400" si="1179">IF(R399*Q399=0,0,(R399-Q399)/Q399)</f>
        <v>-0.15436825735239584</v>
      </c>
      <c r="S400" s="126">
        <f>IF(S399*R399=0,0,(S399-R399)/R399)</f>
        <v>-3.4143150067417957E-2</v>
      </c>
      <c r="T400" s="126">
        <f t="shared" ref="T400" si="1180">IF(T399*S399=0,0,(T399-S399)/S399)</f>
        <v>0.72290215566804539</v>
      </c>
      <c r="U400" s="123">
        <f t="shared" ref="U400" si="1181">IF(U399*T399=0,0,(U399-T399)/T399)</f>
        <v>2.963987219662987E-2</v>
      </c>
      <c r="V400" s="126">
        <f t="shared" ref="V400" si="1182">IF(V399*U399=0,0,(V399-U399)/U399)</f>
        <v>-0.10763092752397639</v>
      </c>
      <c r="W400" s="123">
        <f t="shared" ref="W400" si="1183">IF(W399*V399=0,0,(W399-V399)/V399)</f>
        <v>-7.9845883997096065E-2</v>
      </c>
      <c r="X400" s="149">
        <f t="shared" ref="X400" si="1184">IF(X399*W399=0,0,(X399-W399)/W399)</f>
        <v>-0.18471583982890558</v>
      </c>
      <c r="Y400" s="123">
        <f t="shared" ref="Y400" si="1185">IF(Y399*X399=0,0,(Y399-X399)/X399)</f>
        <v>4.7411175833477906E-3</v>
      </c>
      <c r="Z400" s="123">
        <f t="shared" ref="Z400" si="1186">IF(Z399*Y399=0,0,(Z399-Y399)/Y399)</f>
        <v>1.1266520238404517E-2</v>
      </c>
      <c r="AA400" s="123">
        <f t="shared" ref="AA400" si="1187">IF(AA399*Z399=0,0,(AA399-Z399)/Z399)</f>
        <v>4.2967407638625959E-3</v>
      </c>
      <c r="AB400" s="124">
        <f t="shared" ref="AB400" si="1188">IF(AB399*AA399=0,0,(AB399-AA399)/AA399)</f>
        <v>2.4308063404607982E-3</v>
      </c>
      <c r="AC400" s="149">
        <f t="shared" ref="AC400" si="1189">IF(AC399*AB399=0,0,(AC399-AB399)/AB399)</f>
        <v>3.8252128867668467E-3</v>
      </c>
      <c r="AD400" s="123">
        <f t="shared" ref="AD400" si="1190">IF(AD399*AC399=0,0,(AD399-AC399)/AC399)</f>
        <v>5.2785540697924387E-3</v>
      </c>
      <c r="AE400" s="123">
        <f t="shared" ref="AE400" si="1191">IF(AE399*AD399=0,0,(AE399-AD399)/AD399)</f>
        <v>7.0377730319026045E-3</v>
      </c>
      <c r="AF400" s="123">
        <f t="shared" ref="AF400" si="1192">IF(AF399*AE399=0,0,(AF399-AE399)/AE399)</f>
        <v>6.9229076207532577E-3</v>
      </c>
      <c r="AG400" s="124">
        <f t="shared" ref="AG400" si="1193">IF(AG399*AF399=0,0,(AG399-AF399)/AF399)</f>
        <v>3.7824834268265542E-3</v>
      </c>
      <c r="AH400" s="149">
        <f t="shared" ref="AH400" si="1194">IF(AH399*AG399=0,0,(AH399-AG399)/AG399)</f>
        <v>2.1497168056622924E-3</v>
      </c>
      <c r="AI400" s="123">
        <f t="shared" ref="AI400" si="1195">IF(AI399*AH399=0,0,(AI399-AH399)/AH399)</f>
        <v>3.2081199563372795E-3</v>
      </c>
      <c r="AJ400" s="123">
        <f t="shared" ref="AJ400" si="1196">IF(AJ399*AI399=0,0,(AJ399-AI399)/AI399)</f>
        <v>1.9642184998244498E-3</v>
      </c>
      <c r="AK400" s="123">
        <f t="shared" ref="AK400" si="1197">IF(AK399*AJ399=0,0,(AK399-AJ399)/AJ399)</f>
        <v>2.2951661629191777E-3</v>
      </c>
      <c r="AL400" s="124">
        <f t="shared" ref="AL400" si="1198">IF(AL399*AK399=0,0,(AL399-AK399)/AK399)</f>
        <v>2.1987407252155688E-3</v>
      </c>
      <c r="AM400" s="149">
        <f t="shared" ref="AM400" si="1199">IF(AM399*AL399=0,0,(AM399-AL399)/AL399)</f>
        <v>2.3565947578215907E-3</v>
      </c>
      <c r="AN400" s="123">
        <f t="shared" ref="AN400" si="1200">IF(AN399*AM399=0,0,(AN399-AM399)/AM399)</f>
        <v>2.3830044484587131E-3</v>
      </c>
      <c r="AO400" s="123">
        <f t="shared" ref="AO400" si="1201">IF(AO399*AN399=0,0,(AO399-AN399)/AN399)</f>
        <v>2.4108194416803362E-3</v>
      </c>
      <c r="AP400" s="123">
        <f t="shared" ref="AP400" si="1202">IF(AP399*AO399=0,0,(AP399-AO399)/AO399)</f>
        <v>2.4385855180358075E-3</v>
      </c>
      <c r="AQ400" s="123">
        <f t="shared" ref="AQ400" si="1203">IF(AQ399*AP399=0,0,(AQ399-AP399)/AP399)</f>
        <v>2.4663021361468998E-3</v>
      </c>
      <c r="AR400" s="123">
        <f t="shared" ref="AR400" si="1204">IF(AR399*AQ399=0,0,(AR399-AQ399)/AQ399)</f>
        <v>2.4946852187978661E-3</v>
      </c>
      <c r="AS400" s="123">
        <f t="shared" ref="AS400" si="1205">IF(AS399*AR399=0,0,(AS399-AR399)/AR399)</f>
        <v>2.5237271201592293E-3</v>
      </c>
      <c r="AT400" s="123">
        <f t="shared" ref="AT400" si="1206">IF(AT399*AS399=0,0,(AT399-AS399)/AS399)</f>
        <v>2.5512814822090729E-3</v>
      </c>
      <c r="AU400" s="123">
        <f t="shared" ref="AU400" si="1207">IF(AU399*AT399=0,0,(AU399-AT399)/AT399)</f>
        <v>2.5809174522028089E-3</v>
      </c>
      <c r="AV400" s="123">
        <f t="shared" ref="AV400" si="1208">IF(AV399*AU399=0,0,(AV399-AU399)/AU399)</f>
        <v>2.6104849433387549E-3</v>
      </c>
      <c r="AW400" s="123">
        <f t="shared" ref="AW400" si="1209">IF(AW399*AV399=0,0,(AW399-AV399)/AV399)</f>
        <v>2.6392759103705311E-3</v>
      </c>
      <c r="AX400" s="123">
        <f t="shared" ref="AX400" si="1210">IF(AX399*AW399=0,0,(AX399-AW399)/AW399)</f>
        <v>2.6694136925240093E-3</v>
      </c>
      <c r="AY400" s="124">
        <f t="shared" ref="AY400" si="1211">IF(AY399*AX399=0,0,(AY399-AX399)/AX399)</f>
        <v>2.6994754427081078E-3</v>
      </c>
    </row>
    <row r="401" spans="2:51">
      <c r="B401" s="806"/>
      <c r="C401" s="806"/>
      <c r="D401" s="806"/>
      <c r="E401" s="806"/>
      <c r="F401" s="806"/>
      <c r="G401" s="806"/>
      <c r="H401" s="806"/>
      <c r="I401" s="806"/>
      <c r="J401" s="806"/>
      <c r="K401" s="806"/>
      <c r="L401" s="806"/>
      <c r="M401" s="806"/>
      <c r="N401" s="806"/>
      <c r="O401" s="806"/>
      <c r="P401" s="806"/>
      <c r="Q401" s="806"/>
      <c r="R401" s="806"/>
      <c r="S401" s="806"/>
      <c r="T401" s="806"/>
      <c r="U401" s="806"/>
      <c r="V401" s="806"/>
      <c r="W401" s="806"/>
      <c r="X401" s="806"/>
      <c r="Y401" s="806"/>
      <c r="Z401" s="806"/>
      <c r="AA401" s="806"/>
      <c r="AB401" s="806"/>
      <c r="AC401" s="806"/>
      <c r="AD401" s="806"/>
      <c r="AE401" s="806"/>
      <c r="AF401" s="806"/>
      <c r="AG401" s="806"/>
      <c r="AH401" s="806"/>
      <c r="AI401" s="806"/>
      <c r="AJ401" s="806"/>
      <c r="AK401" s="806"/>
      <c r="AL401" s="806"/>
      <c r="AM401" s="806"/>
      <c r="AN401" s="806"/>
      <c r="AO401" s="806"/>
      <c r="AP401" s="806"/>
      <c r="AQ401" s="806"/>
      <c r="AR401" s="806"/>
      <c r="AS401" s="806"/>
      <c r="AT401" s="806"/>
      <c r="AU401" s="806"/>
      <c r="AV401" s="806"/>
      <c r="AW401" s="806"/>
      <c r="AX401" s="806"/>
      <c r="AY401" s="806"/>
    </row>
    <row r="402" spans="2:51">
      <c r="B402" s="806"/>
      <c r="C402" s="806"/>
      <c r="D402" s="806"/>
      <c r="E402" s="806"/>
      <c r="F402" s="806"/>
      <c r="G402" s="806"/>
      <c r="H402" s="806"/>
      <c r="I402" s="806"/>
      <c r="J402" s="806"/>
      <c r="K402" s="806"/>
      <c r="L402" s="806"/>
      <c r="M402" s="806"/>
      <c r="N402" s="806"/>
      <c r="O402" s="806"/>
      <c r="P402" s="806"/>
      <c r="Q402" s="806"/>
      <c r="R402" s="806"/>
      <c r="S402" s="806"/>
      <c r="T402" s="806"/>
      <c r="U402" s="806"/>
      <c r="V402" s="806"/>
      <c r="W402" s="806"/>
      <c r="X402" s="806"/>
      <c r="Y402" s="806"/>
      <c r="Z402" s="806"/>
      <c r="AA402" s="806"/>
      <c r="AB402" s="806"/>
      <c r="AC402" s="806"/>
      <c r="AD402" s="806"/>
      <c r="AE402" s="806"/>
      <c r="AF402" s="806"/>
      <c r="AG402" s="806"/>
      <c r="AH402" s="806"/>
      <c r="AI402" s="806"/>
      <c r="AJ402" s="806"/>
      <c r="AK402" s="806"/>
      <c r="AL402" s="806"/>
      <c r="AM402" s="806"/>
      <c r="AN402" s="806"/>
      <c r="AO402" s="806"/>
      <c r="AP402" s="806"/>
      <c r="AQ402" s="806"/>
      <c r="AR402" s="806"/>
      <c r="AS402" s="806"/>
      <c r="AT402" s="806"/>
      <c r="AU402" s="806"/>
      <c r="AV402" s="806"/>
      <c r="AW402" s="806"/>
      <c r="AX402" s="806"/>
      <c r="AY402" s="806"/>
    </row>
    <row r="403" spans="2:51">
      <c r="B403" s="806"/>
      <c r="C403" s="806"/>
      <c r="D403" s="806"/>
      <c r="E403" s="806"/>
      <c r="F403" s="806"/>
      <c r="G403" s="806"/>
      <c r="H403" s="806"/>
      <c r="I403" s="806"/>
      <c r="J403" s="806"/>
      <c r="K403" s="806"/>
      <c r="L403" s="806"/>
      <c r="M403" s="806"/>
      <c r="N403" s="806"/>
      <c r="O403" s="806"/>
      <c r="P403" s="806"/>
      <c r="Q403" s="806"/>
      <c r="R403" s="806"/>
      <c r="S403" s="806"/>
      <c r="T403" s="806"/>
      <c r="U403" s="806"/>
      <c r="V403" s="806"/>
      <c r="W403" s="806"/>
      <c r="X403" s="806"/>
      <c r="Y403" s="806"/>
      <c r="Z403" s="806"/>
      <c r="AA403" s="806"/>
      <c r="AB403" s="806"/>
      <c r="AC403" s="806"/>
      <c r="AD403" s="806"/>
      <c r="AE403" s="806"/>
      <c r="AF403" s="806"/>
      <c r="AG403" s="806"/>
      <c r="AH403" s="806"/>
      <c r="AI403" s="806"/>
      <c r="AJ403" s="806"/>
      <c r="AK403" s="806"/>
      <c r="AL403" s="806"/>
      <c r="AM403" s="806"/>
      <c r="AN403" s="806"/>
      <c r="AO403" s="806"/>
      <c r="AP403" s="806"/>
      <c r="AQ403" s="806"/>
      <c r="AR403" s="806"/>
      <c r="AS403" s="806"/>
      <c r="AT403" s="806"/>
      <c r="AU403" s="806"/>
      <c r="AV403" s="806"/>
      <c r="AW403" s="806"/>
      <c r="AX403" s="806"/>
      <c r="AY403" s="806"/>
    </row>
    <row r="404" spans="2:51">
      <c r="B404" s="806"/>
      <c r="C404" s="806"/>
      <c r="D404" s="806"/>
      <c r="E404" s="806"/>
      <c r="F404" s="806"/>
      <c r="G404" s="806"/>
      <c r="H404" s="806"/>
      <c r="I404" s="806"/>
      <c r="J404" s="806"/>
      <c r="K404" s="806"/>
      <c r="L404" s="806"/>
      <c r="M404" s="806"/>
      <c r="N404" s="806"/>
      <c r="O404" s="806"/>
      <c r="P404" s="806"/>
      <c r="Q404" s="806"/>
      <c r="R404" s="806"/>
      <c r="S404" s="806"/>
      <c r="T404" s="806"/>
      <c r="U404" s="806"/>
      <c r="V404" s="806"/>
      <c r="W404" s="806"/>
      <c r="X404" s="806"/>
      <c r="Y404" s="806"/>
      <c r="Z404" s="806"/>
      <c r="AA404" s="806"/>
      <c r="AB404" s="806"/>
      <c r="AC404" s="806"/>
      <c r="AD404" s="806"/>
      <c r="AE404" s="806"/>
      <c r="AF404" s="806"/>
      <c r="AG404" s="806"/>
      <c r="AH404" s="806"/>
      <c r="AI404" s="806"/>
      <c r="AJ404" s="806"/>
      <c r="AK404" s="806"/>
      <c r="AL404" s="806"/>
      <c r="AM404" s="806"/>
      <c r="AN404" s="806"/>
      <c r="AO404" s="806"/>
      <c r="AP404" s="806"/>
      <c r="AQ404" s="806"/>
      <c r="AR404" s="806"/>
      <c r="AS404" s="806"/>
      <c r="AT404" s="806"/>
      <c r="AU404" s="806"/>
      <c r="AV404" s="806"/>
      <c r="AW404" s="806"/>
      <c r="AX404" s="806"/>
      <c r="AY404" s="806"/>
    </row>
    <row r="405" spans="2:51">
      <c r="B405" s="806"/>
      <c r="C405" s="806"/>
      <c r="D405" s="806"/>
      <c r="E405" s="806"/>
      <c r="F405" s="806"/>
      <c r="G405" s="806"/>
      <c r="H405" s="806"/>
      <c r="I405" s="806"/>
      <c r="J405" s="806"/>
      <c r="K405" s="806"/>
      <c r="L405" s="806"/>
      <c r="M405" s="806"/>
      <c r="N405" s="806"/>
      <c r="O405" s="806"/>
      <c r="P405" s="806"/>
      <c r="Q405" s="806"/>
      <c r="R405" s="806"/>
      <c r="S405" s="806"/>
      <c r="T405" s="806"/>
      <c r="U405" s="806"/>
      <c r="V405" s="806"/>
      <c r="W405" s="806"/>
      <c r="X405" s="806"/>
      <c r="Y405" s="806"/>
      <c r="Z405" s="806"/>
      <c r="AA405" s="806"/>
      <c r="AB405" s="806"/>
      <c r="AC405" s="806"/>
      <c r="AD405" s="806"/>
      <c r="AE405" s="806"/>
      <c r="AF405" s="806"/>
      <c r="AG405" s="806"/>
      <c r="AH405" s="806"/>
      <c r="AI405" s="806"/>
      <c r="AJ405" s="806"/>
      <c r="AK405" s="806"/>
      <c r="AL405" s="806"/>
      <c r="AM405" s="806"/>
      <c r="AN405" s="806"/>
      <c r="AO405" s="806"/>
      <c r="AP405" s="806"/>
      <c r="AQ405" s="806"/>
      <c r="AR405" s="806"/>
      <c r="AS405" s="806"/>
      <c r="AT405" s="806"/>
      <c r="AU405" s="806"/>
      <c r="AV405" s="806"/>
      <c r="AW405" s="806"/>
      <c r="AX405" s="806"/>
      <c r="AY405" s="806"/>
    </row>
    <row r="406" spans="2:51">
      <c r="B406" s="806"/>
      <c r="C406" s="806"/>
      <c r="D406" s="806"/>
      <c r="E406" s="806"/>
      <c r="F406" s="806"/>
      <c r="G406" s="806"/>
      <c r="H406" s="806"/>
      <c r="I406" s="806"/>
      <c r="J406" s="806"/>
      <c r="K406" s="806"/>
      <c r="L406" s="806"/>
      <c r="M406" s="806"/>
      <c r="N406" s="806"/>
      <c r="O406" s="806"/>
      <c r="P406" s="806"/>
      <c r="Q406" s="806"/>
      <c r="R406" s="806"/>
      <c r="S406" s="806"/>
      <c r="T406" s="806"/>
      <c r="U406" s="806"/>
      <c r="V406" s="806"/>
      <c r="W406" s="806"/>
      <c r="X406" s="806"/>
      <c r="Y406" s="806"/>
      <c r="Z406" s="806"/>
      <c r="AA406" s="806"/>
      <c r="AB406" s="806"/>
      <c r="AC406" s="806"/>
      <c r="AD406" s="806"/>
      <c r="AE406" s="806"/>
      <c r="AF406" s="806"/>
      <c r="AG406" s="806"/>
      <c r="AH406" s="806"/>
      <c r="AI406" s="806"/>
      <c r="AJ406" s="806"/>
      <c r="AK406" s="806"/>
      <c r="AL406" s="806"/>
      <c r="AM406" s="806"/>
      <c r="AN406" s="806"/>
      <c r="AO406" s="806"/>
      <c r="AP406" s="806"/>
      <c r="AQ406" s="806"/>
      <c r="AR406" s="806"/>
      <c r="AS406" s="806"/>
      <c r="AT406" s="806"/>
      <c r="AU406" s="806"/>
      <c r="AV406" s="806"/>
      <c r="AW406" s="806"/>
      <c r="AX406" s="806"/>
      <c r="AY406" s="806"/>
    </row>
    <row r="407" spans="2:51">
      <c r="B407" s="806"/>
      <c r="C407" s="806"/>
      <c r="D407" s="806"/>
      <c r="E407" s="806"/>
      <c r="F407" s="806"/>
      <c r="G407" s="806"/>
      <c r="H407" s="806"/>
      <c r="I407" s="806"/>
      <c r="J407" s="806"/>
      <c r="K407" s="806"/>
      <c r="L407" s="806"/>
      <c r="M407" s="806"/>
      <c r="N407" s="806"/>
      <c r="O407" s="806"/>
      <c r="P407" s="806"/>
      <c r="Q407" s="806"/>
      <c r="R407" s="806"/>
      <c r="S407" s="806"/>
      <c r="T407" s="806"/>
      <c r="U407" s="806"/>
      <c r="V407" s="806"/>
      <c r="W407" s="806"/>
      <c r="X407" s="806"/>
      <c r="Y407" s="806"/>
      <c r="Z407" s="806"/>
      <c r="AA407" s="806"/>
      <c r="AB407" s="806"/>
      <c r="AC407" s="806"/>
      <c r="AD407" s="806"/>
      <c r="AE407" s="806"/>
      <c r="AF407" s="806"/>
      <c r="AG407" s="806"/>
      <c r="AH407" s="806"/>
      <c r="AI407" s="806"/>
      <c r="AJ407" s="806"/>
      <c r="AK407" s="806"/>
      <c r="AL407" s="806"/>
      <c r="AM407" s="806"/>
      <c r="AN407" s="806"/>
      <c r="AO407" s="806"/>
      <c r="AP407" s="806"/>
      <c r="AQ407" s="806"/>
      <c r="AR407" s="806"/>
      <c r="AS407" s="806"/>
      <c r="AT407" s="806"/>
      <c r="AU407" s="806"/>
      <c r="AV407" s="806"/>
      <c r="AW407" s="806"/>
      <c r="AX407" s="806"/>
      <c r="AY407" s="806"/>
    </row>
    <row r="408" spans="2:51">
      <c r="B408" s="806"/>
      <c r="C408" s="806"/>
      <c r="D408" s="806"/>
      <c r="E408" s="806"/>
      <c r="F408" s="806"/>
      <c r="G408" s="806"/>
      <c r="H408" s="806"/>
      <c r="I408" s="806"/>
      <c r="J408" s="806"/>
      <c r="K408" s="806"/>
      <c r="L408" s="806"/>
      <c r="M408" s="806"/>
      <c r="N408" s="806"/>
      <c r="O408" s="806"/>
      <c r="P408" s="806"/>
      <c r="Q408" s="806"/>
      <c r="R408" s="806"/>
      <c r="S408" s="806"/>
      <c r="T408" s="806"/>
      <c r="U408" s="806"/>
      <c r="V408" s="806"/>
      <c r="W408" s="806"/>
      <c r="X408" s="806"/>
      <c r="Y408" s="806"/>
      <c r="Z408" s="806"/>
      <c r="AA408" s="806"/>
      <c r="AB408" s="806"/>
      <c r="AC408" s="806"/>
      <c r="AD408" s="806"/>
      <c r="AE408" s="806"/>
      <c r="AF408" s="806"/>
      <c r="AG408" s="806"/>
      <c r="AH408" s="806"/>
      <c r="AI408" s="806"/>
      <c r="AJ408" s="806"/>
      <c r="AK408" s="806"/>
      <c r="AL408" s="806"/>
      <c r="AM408" s="806"/>
      <c r="AN408" s="806"/>
      <c r="AO408" s="806"/>
      <c r="AP408" s="806"/>
      <c r="AQ408" s="806"/>
      <c r="AR408" s="806"/>
      <c r="AS408" s="806"/>
      <c r="AT408" s="806"/>
      <c r="AU408" s="806"/>
      <c r="AV408" s="806"/>
      <c r="AW408" s="806"/>
      <c r="AX408" s="806"/>
      <c r="AY408" s="806"/>
    </row>
    <row r="409" spans="2:51">
      <c r="B409" s="806"/>
      <c r="C409" s="806"/>
      <c r="D409" s="806"/>
      <c r="E409" s="806"/>
      <c r="F409" s="806"/>
      <c r="G409" s="806"/>
      <c r="H409" s="806"/>
      <c r="I409" s="806"/>
      <c r="J409" s="806"/>
      <c r="K409" s="806"/>
      <c r="L409" s="806"/>
      <c r="M409" s="806"/>
      <c r="N409" s="806"/>
      <c r="O409" s="806"/>
      <c r="P409" s="806"/>
      <c r="Q409" s="806"/>
      <c r="R409" s="806"/>
      <c r="S409" s="806"/>
      <c r="T409" s="806"/>
      <c r="U409" s="806"/>
      <c r="V409" s="806"/>
      <c r="W409" s="806"/>
      <c r="X409" s="806"/>
      <c r="Y409" s="806"/>
      <c r="Z409" s="806"/>
      <c r="AA409" s="806"/>
      <c r="AB409" s="806"/>
      <c r="AC409" s="806"/>
      <c r="AD409" s="806"/>
      <c r="AE409" s="806"/>
      <c r="AF409" s="806"/>
      <c r="AG409" s="806"/>
      <c r="AH409" s="806"/>
      <c r="AI409" s="806"/>
      <c r="AJ409" s="806"/>
      <c r="AK409" s="806"/>
      <c r="AL409" s="806"/>
      <c r="AM409" s="806"/>
      <c r="AN409" s="806"/>
      <c r="AO409" s="806"/>
      <c r="AP409" s="806"/>
      <c r="AQ409" s="806"/>
      <c r="AR409" s="806"/>
      <c r="AS409" s="806"/>
      <c r="AT409" s="806"/>
      <c r="AU409" s="806"/>
      <c r="AV409" s="806"/>
      <c r="AW409" s="806"/>
      <c r="AX409" s="806"/>
      <c r="AY409" s="806"/>
    </row>
  </sheetData>
  <conditionalFormatting sqref="B6:Q21 AL64:AL75 AL77:AL81 B58:T75 B78:T81 O76:T77 B31:N31 B132:N132 U31 U132 R17:U18 B23:Q26 Y82:AL83 B133:U144 B178:U190 B239:U251 B32:U43 T58:U81 U6:U26 U154:U177 U205:U220 U231:U238 U107:U127 X124:AL124 X232:AK238 X231:AL231 X210:Y210 X211:AK220 X205:AK209 X159:Y159 X171:AK177 X160:AK169 X154:AK158 X170:AL170 X125:AK131 X107:AK111 X113:AK123 X112:Y112 X79:AK81 X63:Y63 X75:AK76 X64:AK73 X58:AK62 X74:AL74 X31:AL43 X239:AL251 X178:AL190 X132:AL144 X84:AL94 X12:AK22 X6:AK10 X24:AK30 X11:Y11 X23:AL23 B82:U94">
    <cfRule type="cellIs" dxfId="568" priority="633" stopIfTrue="1" operator="equal">
      <formula>0</formula>
    </cfRule>
  </conditionalFormatting>
  <conditionalFormatting sqref="AL6:AL9 AL12:AL21 AL23:AL24">
    <cfRule type="cellIs" dxfId="567" priority="632" stopIfTrue="1" operator="equal">
      <formula>0</formula>
    </cfRule>
  </conditionalFormatting>
  <conditionalFormatting sqref="R6:R21 R23:R26">
    <cfRule type="cellIs" dxfId="566" priority="631" stopIfTrue="1" operator="equal">
      <formula>0</formula>
    </cfRule>
  </conditionalFormatting>
  <conditionalFormatting sqref="Z11:AK11">
    <cfRule type="cellIs" dxfId="565" priority="629" stopIfTrue="1" operator="equal">
      <formula>0</formula>
    </cfRule>
  </conditionalFormatting>
  <conditionalFormatting sqref="AL11">
    <cfRule type="cellIs" dxfId="564" priority="628" stopIfTrue="1" operator="equal">
      <formula>0</formula>
    </cfRule>
  </conditionalFormatting>
  <conditionalFormatting sqref="T6:T21 T23:T26">
    <cfRule type="cellIs" dxfId="563" priority="627" stopIfTrue="1" operator="equal">
      <formula>0</formula>
    </cfRule>
  </conditionalFormatting>
  <conditionalFormatting sqref="S6:S21 S23:S26">
    <cfRule type="cellIs" dxfId="562" priority="626" stopIfTrue="1" operator="equal">
      <formula>0</formula>
    </cfRule>
  </conditionalFormatting>
  <conditionalFormatting sqref="Y83:AK83 U77:U78 X77:AK78">
    <cfRule type="cellIs" dxfId="561" priority="625" stopIfTrue="1" operator="equal">
      <formula>0</formula>
    </cfRule>
  </conditionalFormatting>
  <conditionalFormatting sqref="AL58:AL62">
    <cfRule type="cellIs" dxfId="560" priority="624" stopIfTrue="1" operator="equal">
      <formula>0</formula>
    </cfRule>
  </conditionalFormatting>
  <conditionalFormatting sqref="Z63:AK63">
    <cfRule type="cellIs" dxfId="559" priority="622" stopIfTrue="1" operator="equal">
      <formula>0</formula>
    </cfRule>
  </conditionalFormatting>
  <conditionalFormatting sqref="AL63">
    <cfRule type="cellIs" dxfId="558" priority="621" stopIfTrue="1" operator="equal">
      <formula>0</formula>
    </cfRule>
  </conditionalFormatting>
  <conditionalFormatting sqref="AL10">
    <cfRule type="cellIs" dxfId="557" priority="619" stopIfTrue="1" operator="equal">
      <formula>0</formula>
    </cfRule>
  </conditionalFormatting>
  <conditionalFormatting sqref="AL26">
    <cfRule type="cellIs" dxfId="556" priority="617" stopIfTrue="1" operator="equal">
      <formula>0</formula>
    </cfRule>
  </conditionalFormatting>
  <conditionalFormatting sqref="B27:Q30 Q28:S28">
    <cfRule type="cellIs" dxfId="555" priority="616" stopIfTrue="1" operator="equal">
      <formula>0</formula>
    </cfRule>
  </conditionalFormatting>
  <conditionalFormatting sqref="R27:R28">
    <cfRule type="cellIs" dxfId="554" priority="615" stopIfTrue="1" operator="equal">
      <formula>0</formula>
    </cfRule>
  </conditionalFormatting>
  <conditionalFormatting sqref="T27:T30">
    <cfRule type="cellIs" dxfId="553" priority="614" stopIfTrue="1" operator="equal">
      <formula>0</formula>
    </cfRule>
  </conditionalFormatting>
  <conditionalFormatting sqref="S27:S28">
    <cfRule type="cellIs" dxfId="552" priority="613" stopIfTrue="1" operator="equal">
      <formula>0</formula>
    </cfRule>
  </conditionalFormatting>
  <conditionalFormatting sqref="U27:U30">
    <cfRule type="cellIs" dxfId="551" priority="612" stopIfTrue="1" operator="equal">
      <formula>0</formula>
    </cfRule>
  </conditionalFormatting>
  <conditionalFormatting sqref="AL27:AL30">
    <cfRule type="cellIs" dxfId="550" priority="611" stopIfTrue="1" operator="equal">
      <formula>0</formula>
    </cfRule>
  </conditionalFormatting>
  <conditionalFormatting sqref="AL25">
    <cfRule type="cellIs" dxfId="549" priority="609" stopIfTrue="1" operator="equal">
      <formula>0</formula>
    </cfRule>
  </conditionalFormatting>
  <conditionalFormatting sqref="AL76">
    <cfRule type="cellIs" dxfId="548" priority="608" stopIfTrue="1" operator="equal">
      <formula>0</formula>
    </cfRule>
  </conditionalFormatting>
  <conditionalFormatting sqref="AL126">
    <cfRule type="cellIs" dxfId="547" priority="587" stopIfTrue="1" operator="equal">
      <formula>0</formula>
    </cfRule>
  </conditionalFormatting>
  <conditionalFormatting sqref="B107:Q121 O126:Q127 R118:U119 B125:Q125">
    <cfRule type="cellIs" dxfId="546" priority="606" stopIfTrue="1" operator="equal">
      <formula>0</formula>
    </cfRule>
  </conditionalFormatting>
  <conditionalFormatting sqref="AL107:AL110 AL113:AL121 AL125">
    <cfRule type="cellIs" dxfId="545" priority="605" stopIfTrue="1" operator="equal">
      <formula>0</formula>
    </cfRule>
  </conditionalFormatting>
  <conditionalFormatting sqref="R107:R121 R125:R127">
    <cfRule type="cellIs" dxfId="544" priority="604" stopIfTrue="1" operator="equal">
      <formula>0</formula>
    </cfRule>
  </conditionalFormatting>
  <conditionalFormatting sqref="Z112:AK112">
    <cfRule type="cellIs" dxfId="543" priority="602" stopIfTrue="1" operator="equal">
      <formula>0</formula>
    </cfRule>
  </conditionalFormatting>
  <conditionalFormatting sqref="AL112">
    <cfRule type="cellIs" dxfId="542" priority="601" stopIfTrue="1" operator="equal">
      <formula>0</formula>
    </cfRule>
  </conditionalFormatting>
  <conditionalFormatting sqref="T107:T121 T125:T127">
    <cfRule type="cellIs" dxfId="541" priority="600" stopIfTrue="1" operator="equal">
      <formula>0</formula>
    </cfRule>
  </conditionalFormatting>
  <conditionalFormatting sqref="S107:S121 S125:S127">
    <cfRule type="cellIs" dxfId="540" priority="599" stopIfTrue="1" operator="equal">
      <formula>0</formula>
    </cfRule>
  </conditionalFormatting>
  <conditionalFormatting sqref="AL111">
    <cfRule type="cellIs" dxfId="539" priority="597" stopIfTrue="1" operator="equal">
      <formula>0</formula>
    </cfRule>
  </conditionalFormatting>
  <conditionalFormatting sqref="AL127">
    <cfRule type="cellIs" dxfId="538" priority="595" stopIfTrue="1" operator="equal">
      <formula>0</formula>
    </cfRule>
  </conditionalFormatting>
  <conditionalFormatting sqref="B128:Q131">
    <cfRule type="cellIs" dxfId="537" priority="594" stopIfTrue="1" operator="equal">
      <formula>0</formula>
    </cfRule>
  </conditionalFormatting>
  <conditionalFormatting sqref="R128:R131">
    <cfRule type="cellIs" dxfId="536" priority="593" stopIfTrue="1" operator="equal">
      <formula>0</formula>
    </cfRule>
  </conditionalFormatting>
  <conditionalFormatting sqref="T128:T131">
    <cfRule type="cellIs" dxfId="535" priority="592" stopIfTrue="1" operator="equal">
      <formula>0</formula>
    </cfRule>
  </conditionalFormatting>
  <conditionalFormatting sqref="S128:S131">
    <cfRule type="cellIs" dxfId="534" priority="591" stopIfTrue="1" operator="equal">
      <formula>0</formula>
    </cfRule>
  </conditionalFormatting>
  <conditionalFormatting sqref="U128:U131">
    <cfRule type="cellIs" dxfId="533" priority="590" stopIfTrue="1" operator="equal">
      <formula>0</formula>
    </cfRule>
  </conditionalFormatting>
  <conditionalFormatting sqref="AL128:AL131">
    <cfRule type="cellIs" dxfId="532" priority="589" stopIfTrue="1" operator="equal">
      <formula>0</formula>
    </cfRule>
  </conditionalFormatting>
  <conditionalFormatting sqref="B233:N234">
    <cfRule type="cellIs" dxfId="531" priority="564" stopIfTrue="1" operator="equal">
      <formula>0</formula>
    </cfRule>
  </conditionalFormatting>
  <conditionalFormatting sqref="B126:N127">
    <cfRule type="cellIs" dxfId="530" priority="586" stopIfTrue="1" operator="equal">
      <formula>0</formula>
    </cfRule>
  </conditionalFormatting>
  <conditionalFormatting sqref="B76:N77">
    <cfRule type="cellIs" dxfId="529" priority="585" stopIfTrue="1" operator="equal">
      <formula>0</formula>
    </cfRule>
  </conditionalFormatting>
  <conditionalFormatting sqref="AL160:AL171 AL173:AL177 B154:T171 B174:T177 O172:T173 T154:U177">
    <cfRule type="cellIs" dxfId="528" priority="584" stopIfTrue="1" operator="equal">
      <formula>0</formula>
    </cfRule>
  </conditionalFormatting>
  <conditionalFormatting sqref="AL154:AL158">
    <cfRule type="cellIs" dxfId="527" priority="582" stopIfTrue="1" operator="equal">
      <formula>0</formula>
    </cfRule>
  </conditionalFormatting>
  <conditionalFormatting sqref="Z159:AK159">
    <cfRule type="cellIs" dxfId="526" priority="580" stopIfTrue="1" operator="equal">
      <formula>0</formula>
    </cfRule>
  </conditionalFormatting>
  <conditionalFormatting sqref="AL159">
    <cfRule type="cellIs" dxfId="525" priority="579" stopIfTrue="1" operator="equal">
      <formula>0</formula>
    </cfRule>
  </conditionalFormatting>
  <conditionalFormatting sqref="AL172">
    <cfRule type="cellIs" dxfId="524" priority="578" stopIfTrue="1" operator="equal">
      <formula>0</formula>
    </cfRule>
  </conditionalFormatting>
  <conditionalFormatting sqref="B172:N173">
    <cfRule type="cellIs" dxfId="523" priority="575" stopIfTrue="1" operator="equal">
      <formula>0</formula>
    </cfRule>
  </conditionalFormatting>
  <conditionalFormatting sqref="AL211:AL220 B205:U220">
    <cfRule type="cellIs" dxfId="522" priority="574" stopIfTrue="1" operator="equal">
      <formula>0</formula>
    </cfRule>
  </conditionalFormatting>
  <conditionalFormatting sqref="AL205:AL209">
    <cfRule type="cellIs" dxfId="521" priority="572" stopIfTrue="1" operator="equal">
      <formula>0</formula>
    </cfRule>
  </conditionalFormatting>
  <conditionalFormatting sqref="Z210:AK210">
    <cfRule type="cellIs" dxfId="520" priority="571" stopIfTrue="1" operator="equal">
      <formula>0</formula>
    </cfRule>
  </conditionalFormatting>
  <conditionalFormatting sqref="AL210">
    <cfRule type="cellIs" dxfId="519" priority="570" stopIfTrue="1" operator="equal">
      <formula>0</formula>
    </cfRule>
  </conditionalFormatting>
  <conditionalFormatting sqref="AL231:AL232 AL234:AL238 B231:T232 B235:T238 O233:T234 T231:U238">
    <cfRule type="cellIs" dxfId="518" priority="569" stopIfTrue="1" operator="equal">
      <formula>0</formula>
    </cfRule>
  </conditionalFormatting>
  <conditionalFormatting sqref="AL233">
    <cfRule type="cellIs" dxfId="517" priority="566" stopIfTrue="1" operator="equal">
      <formula>0</formula>
    </cfRule>
  </conditionalFormatting>
  <conditionalFormatting sqref="O31:Q31">
    <cfRule type="cellIs" dxfId="516" priority="561" stopIfTrue="1" operator="equal">
      <formula>0</formula>
    </cfRule>
  </conditionalFormatting>
  <conditionalFormatting sqref="R31">
    <cfRule type="cellIs" dxfId="515" priority="560" stopIfTrue="1" operator="equal">
      <formula>0</formula>
    </cfRule>
  </conditionalFormatting>
  <conditionalFormatting sqref="T31">
    <cfRule type="cellIs" dxfId="514" priority="559" stopIfTrue="1" operator="equal">
      <formula>0</formula>
    </cfRule>
  </conditionalFormatting>
  <conditionalFormatting sqref="S31">
    <cfRule type="cellIs" dxfId="513" priority="558" stopIfTrue="1" operator="equal">
      <formula>0</formula>
    </cfRule>
  </conditionalFormatting>
  <conditionalFormatting sqref="O132:Q132">
    <cfRule type="cellIs" dxfId="512" priority="557" stopIfTrue="1" operator="equal">
      <formula>0</formula>
    </cfRule>
  </conditionalFormatting>
  <conditionalFormatting sqref="R132">
    <cfRule type="cellIs" dxfId="511" priority="556" stopIfTrue="1" operator="equal">
      <formula>0</formula>
    </cfRule>
  </conditionalFormatting>
  <conditionalFormatting sqref="T132">
    <cfRule type="cellIs" dxfId="510" priority="555" stopIfTrue="1" operator="equal">
      <formula>0</formula>
    </cfRule>
  </conditionalFormatting>
  <conditionalFormatting sqref="S132">
    <cfRule type="cellIs" dxfId="509" priority="554" stopIfTrue="1" operator="equal">
      <formula>0</formula>
    </cfRule>
  </conditionalFormatting>
  <conditionalFormatting sqref="U6:U21 U23:U26">
    <cfRule type="cellIs" dxfId="508" priority="553" stopIfTrue="1" operator="equal">
      <formula>0</formula>
    </cfRule>
  </conditionalFormatting>
  <conditionalFormatting sqref="U27:U30">
    <cfRule type="cellIs" dxfId="507" priority="552" stopIfTrue="1" operator="equal">
      <formula>0</formula>
    </cfRule>
  </conditionalFormatting>
  <conditionalFormatting sqref="U107:U121 U125:U127">
    <cfRule type="cellIs" dxfId="506" priority="551" stopIfTrue="1" operator="equal">
      <formula>0</formula>
    </cfRule>
  </conditionalFormatting>
  <conditionalFormatting sqref="U128:U131">
    <cfRule type="cellIs" dxfId="505" priority="550" stopIfTrue="1" operator="equal">
      <formula>0</formula>
    </cfRule>
  </conditionalFormatting>
  <conditionalFormatting sqref="U205:U220">
    <cfRule type="cellIs" dxfId="504" priority="549" stopIfTrue="1" operator="equal">
      <formula>0</formula>
    </cfRule>
  </conditionalFormatting>
  <conditionalFormatting sqref="U31">
    <cfRule type="cellIs" dxfId="503" priority="548" stopIfTrue="1" operator="equal">
      <formula>0</formula>
    </cfRule>
  </conditionalFormatting>
  <conditionalFormatting sqref="U132">
    <cfRule type="cellIs" dxfId="502" priority="547" stopIfTrue="1" operator="equal">
      <formula>0</formula>
    </cfRule>
  </conditionalFormatting>
  <conditionalFormatting sqref="U6:U21 U23:U26">
    <cfRule type="cellIs" dxfId="501" priority="546" stopIfTrue="1" operator="equal">
      <formula>0</formula>
    </cfRule>
  </conditionalFormatting>
  <conditionalFormatting sqref="T6:T21 T23:T26">
    <cfRule type="cellIs" dxfId="500" priority="545" stopIfTrue="1" operator="equal">
      <formula>0</formula>
    </cfRule>
  </conditionalFormatting>
  <conditionalFormatting sqref="U27:U30">
    <cfRule type="cellIs" dxfId="499" priority="544" stopIfTrue="1" operator="equal">
      <formula>0</formula>
    </cfRule>
  </conditionalFormatting>
  <conditionalFormatting sqref="T27:T30">
    <cfRule type="cellIs" dxfId="498" priority="543" stopIfTrue="1" operator="equal">
      <formula>0</formula>
    </cfRule>
  </conditionalFormatting>
  <conditionalFormatting sqref="U107:U121 U125:U127">
    <cfRule type="cellIs" dxfId="497" priority="542" stopIfTrue="1" operator="equal">
      <formula>0</formula>
    </cfRule>
  </conditionalFormatting>
  <conditionalFormatting sqref="T107:T121 T125:T127">
    <cfRule type="cellIs" dxfId="496" priority="541" stopIfTrue="1" operator="equal">
      <formula>0</formula>
    </cfRule>
  </conditionalFormatting>
  <conditionalFormatting sqref="U128:U131">
    <cfRule type="cellIs" dxfId="495" priority="540" stopIfTrue="1" operator="equal">
      <formula>0</formula>
    </cfRule>
  </conditionalFormatting>
  <conditionalFormatting sqref="T128:T131">
    <cfRule type="cellIs" dxfId="494" priority="539" stopIfTrue="1" operator="equal">
      <formula>0</formula>
    </cfRule>
  </conditionalFormatting>
  <conditionalFormatting sqref="U31">
    <cfRule type="cellIs" dxfId="493" priority="538" stopIfTrue="1" operator="equal">
      <formula>0</formula>
    </cfRule>
  </conditionalFormatting>
  <conditionalFormatting sqref="T31">
    <cfRule type="cellIs" dxfId="492" priority="537" stopIfTrue="1" operator="equal">
      <formula>0</formula>
    </cfRule>
  </conditionalFormatting>
  <conditionalFormatting sqref="U132">
    <cfRule type="cellIs" dxfId="491" priority="536" stopIfTrue="1" operator="equal">
      <formula>0</formula>
    </cfRule>
  </conditionalFormatting>
  <conditionalFormatting sqref="T132">
    <cfRule type="cellIs" dxfId="490" priority="535" stopIfTrue="1" operator="equal">
      <formula>0</formula>
    </cfRule>
  </conditionalFormatting>
  <conditionalFormatting sqref="B22:Q22">
    <cfRule type="cellIs" dxfId="489" priority="534" stopIfTrue="1" operator="equal">
      <formula>0</formula>
    </cfRule>
  </conditionalFormatting>
  <conditionalFormatting sqref="AL22">
    <cfRule type="cellIs" dxfId="488" priority="533" stopIfTrue="1" operator="equal">
      <formula>0</formula>
    </cfRule>
  </conditionalFormatting>
  <conditionalFormatting sqref="R22">
    <cfRule type="cellIs" dxfId="487" priority="532" stopIfTrue="1" operator="equal">
      <formula>0</formula>
    </cfRule>
  </conditionalFormatting>
  <conditionalFormatting sqref="T22">
    <cfRule type="cellIs" dxfId="486" priority="531" stopIfTrue="1" operator="equal">
      <formula>0</formula>
    </cfRule>
  </conditionalFormatting>
  <conditionalFormatting sqref="S22">
    <cfRule type="cellIs" dxfId="485" priority="530" stopIfTrue="1" operator="equal">
      <formula>0</formula>
    </cfRule>
  </conditionalFormatting>
  <conditionalFormatting sqref="U22">
    <cfRule type="cellIs" dxfId="484" priority="529" stopIfTrue="1" operator="equal">
      <formula>0</formula>
    </cfRule>
  </conditionalFormatting>
  <conditionalFormatting sqref="U22">
    <cfRule type="cellIs" dxfId="483" priority="528" stopIfTrue="1" operator="equal">
      <formula>0</formula>
    </cfRule>
  </conditionalFormatting>
  <conditionalFormatting sqref="T22">
    <cfRule type="cellIs" dxfId="482" priority="527" stopIfTrue="1" operator="equal">
      <formula>0</formula>
    </cfRule>
  </conditionalFormatting>
  <conditionalFormatting sqref="B122:Q122 B124:Q124">
    <cfRule type="cellIs" dxfId="481" priority="526" stopIfTrue="1" operator="equal">
      <formula>0</formula>
    </cfRule>
  </conditionalFormatting>
  <conditionalFormatting sqref="AL122 AL124">
    <cfRule type="cellIs" dxfId="480" priority="525" stopIfTrue="1" operator="equal">
      <formula>0</formula>
    </cfRule>
  </conditionalFormatting>
  <conditionalFormatting sqref="R122 R124">
    <cfRule type="cellIs" dxfId="479" priority="524" stopIfTrue="1" operator="equal">
      <formula>0</formula>
    </cfRule>
  </conditionalFormatting>
  <conditionalFormatting sqref="T122 T124">
    <cfRule type="cellIs" dxfId="478" priority="523" stopIfTrue="1" operator="equal">
      <formula>0</formula>
    </cfRule>
  </conditionalFormatting>
  <conditionalFormatting sqref="S122 S124">
    <cfRule type="cellIs" dxfId="477" priority="522" stopIfTrue="1" operator="equal">
      <formula>0</formula>
    </cfRule>
  </conditionalFormatting>
  <conditionalFormatting sqref="U122 U124">
    <cfRule type="cellIs" dxfId="476" priority="521" stopIfTrue="1" operator="equal">
      <formula>0</formula>
    </cfRule>
  </conditionalFormatting>
  <conditionalFormatting sqref="U122 U124">
    <cfRule type="cellIs" dxfId="475" priority="520" stopIfTrue="1" operator="equal">
      <formula>0</formula>
    </cfRule>
  </conditionalFormatting>
  <conditionalFormatting sqref="T122 T124">
    <cfRule type="cellIs" dxfId="474" priority="519" stopIfTrue="1" operator="equal">
      <formula>0</formula>
    </cfRule>
  </conditionalFormatting>
  <conditionalFormatting sqref="B123:Q123">
    <cfRule type="cellIs" dxfId="473" priority="518" stopIfTrue="1" operator="equal">
      <formula>0</formula>
    </cfRule>
  </conditionalFormatting>
  <conditionalFormatting sqref="AL123">
    <cfRule type="cellIs" dxfId="472" priority="517" stopIfTrue="1" operator="equal">
      <formula>0</formula>
    </cfRule>
  </conditionalFormatting>
  <conditionalFormatting sqref="R123">
    <cfRule type="cellIs" dxfId="471" priority="516" stopIfTrue="1" operator="equal">
      <formula>0</formula>
    </cfRule>
  </conditionalFormatting>
  <conditionalFormatting sqref="T123">
    <cfRule type="cellIs" dxfId="470" priority="515" stopIfTrue="1" operator="equal">
      <formula>0</formula>
    </cfRule>
  </conditionalFormatting>
  <conditionalFormatting sqref="S123">
    <cfRule type="cellIs" dxfId="469" priority="514" stopIfTrue="1" operator="equal">
      <formula>0</formula>
    </cfRule>
  </conditionalFormatting>
  <conditionalFormatting sqref="U123">
    <cfRule type="cellIs" dxfId="468" priority="513" stopIfTrue="1" operator="equal">
      <formula>0</formula>
    </cfRule>
  </conditionalFormatting>
  <conditionalFormatting sqref="U123">
    <cfRule type="cellIs" dxfId="467" priority="512" stopIfTrue="1" operator="equal">
      <formula>0</formula>
    </cfRule>
  </conditionalFormatting>
  <conditionalFormatting sqref="T123">
    <cfRule type="cellIs" dxfId="466" priority="511" stopIfTrue="1" operator="equal">
      <formula>0</formula>
    </cfRule>
  </conditionalFormatting>
  <conditionalFormatting sqref="R29:R30">
    <cfRule type="cellIs" dxfId="465" priority="510" stopIfTrue="1" operator="equal">
      <formula>0</formula>
    </cfRule>
  </conditionalFormatting>
  <conditionalFormatting sqref="S30">
    <cfRule type="cellIs" dxfId="464" priority="509" stopIfTrue="1" operator="equal">
      <formula>0</formula>
    </cfRule>
  </conditionalFormatting>
  <conditionalFormatting sqref="S29">
    <cfRule type="cellIs" dxfId="463" priority="508" stopIfTrue="1" operator="equal">
      <formula>0</formula>
    </cfRule>
  </conditionalFormatting>
  <conditionalFormatting sqref="AM23 AM64:AM75 AM77:AM94 AM132:AM144 AM178:AM190 AM239:AM251 AM31:AM43">
    <cfRule type="cellIs" dxfId="462" priority="506" stopIfTrue="1" operator="equal">
      <formula>0</formula>
    </cfRule>
  </conditionalFormatting>
  <conditionalFormatting sqref="AM6:AM9 AM12:AM21 AM23:AM24">
    <cfRule type="cellIs" dxfId="461" priority="505" stopIfTrue="1" operator="equal">
      <formula>0</formula>
    </cfRule>
  </conditionalFormatting>
  <conditionalFormatting sqref="AM11">
    <cfRule type="cellIs" dxfId="460" priority="504" stopIfTrue="1" operator="equal">
      <formula>0</formula>
    </cfRule>
  </conditionalFormatting>
  <conditionalFormatting sqref="AM74">
    <cfRule type="cellIs" dxfId="459" priority="503" stopIfTrue="1" operator="equal">
      <formula>0</formula>
    </cfRule>
  </conditionalFormatting>
  <conditionalFormatting sqref="AM58:AM62">
    <cfRule type="cellIs" dxfId="458" priority="502" stopIfTrue="1" operator="equal">
      <formula>0</formula>
    </cfRule>
  </conditionalFormatting>
  <conditionalFormatting sqref="AM63">
    <cfRule type="cellIs" dxfId="457" priority="501" stopIfTrue="1" operator="equal">
      <formula>0</formula>
    </cfRule>
  </conditionalFormatting>
  <conditionalFormatting sqref="AM10">
    <cfRule type="cellIs" dxfId="456" priority="500" stopIfTrue="1" operator="equal">
      <formula>0</formula>
    </cfRule>
  </conditionalFormatting>
  <conditionalFormatting sqref="AM26">
    <cfRule type="cellIs" dxfId="455" priority="499" stopIfTrue="1" operator="equal">
      <formula>0</formula>
    </cfRule>
  </conditionalFormatting>
  <conditionalFormatting sqref="AM27:AM30">
    <cfRule type="cellIs" dxfId="454" priority="498" stopIfTrue="1" operator="equal">
      <formula>0</formula>
    </cfRule>
  </conditionalFormatting>
  <conditionalFormatting sqref="AM25">
    <cfRule type="cellIs" dxfId="453" priority="497" stopIfTrue="1" operator="equal">
      <formula>0</formula>
    </cfRule>
  </conditionalFormatting>
  <conditionalFormatting sqref="AM76">
    <cfRule type="cellIs" dxfId="452" priority="496" stopIfTrue="1" operator="equal">
      <formula>0</formula>
    </cfRule>
  </conditionalFormatting>
  <conditionalFormatting sqref="AM126">
    <cfRule type="cellIs" dxfId="451" priority="490" stopIfTrue="1" operator="equal">
      <formula>0</formula>
    </cfRule>
  </conditionalFormatting>
  <conditionalFormatting sqref="AM107:AM110 AM113:AM121 AM125">
    <cfRule type="cellIs" dxfId="450" priority="495" stopIfTrue="1" operator="equal">
      <formula>0</formula>
    </cfRule>
  </conditionalFormatting>
  <conditionalFormatting sqref="AM112">
    <cfRule type="cellIs" dxfId="449" priority="494" stopIfTrue="1" operator="equal">
      <formula>0</formula>
    </cfRule>
  </conditionalFormatting>
  <conditionalFormatting sqref="AM111">
    <cfRule type="cellIs" dxfId="448" priority="493" stopIfTrue="1" operator="equal">
      <formula>0</formula>
    </cfRule>
  </conditionalFormatting>
  <conditionalFormatting sqref="AM127">
    <cfRule type="cellIs" dxfId="447" priority="492" stopIfTrue="1" operator="equal">
      <formula>0</formula>
    </cfRule>
  </conditionalFormatting>
  <conditionalFormatting sqref="AM128:AM131">
    <cfRule type="cellIs" dxfId="446" priority="491" stopIfTrue="1" operator="equal">
      <formula>0</formula>
    </cfRule>
  </conditionalFormatting>
  <conditionalFormatting sqref="AM160:AM171 AM173:AM177">
    <cfRule type="cellIs" dxfId="445" priority="489" stopIfTrue="1" operator="equal">
      <formula>0</formula>
    </cfRule>
  </conditionalFormatting>
  <conditionalFormatting sqref="AM170">
    <cfRule type="cellIs" dxfId="444" priority="488" stopIfTrue="1" operator="equal">
      <formula>0</formula>
    </cfRule>
  </conditionalFormatting>
  <conditionalFormatting sqref="AM154:AM158">
    <cfRule type="cellIs" dxfId="443" priority="487" stopIfTrue="1" operator="equal">
      <formula>0</formula>
    </cfRule>
  </conditionalFormatting>
  <conditionalFormatting sqref="AM159">
    <cfRule type="cellIs" dxfId="442" priority="486" stopIfTrue="1" operator="equal">
      <formula>0</formula>
    </cfRule>
  </conditionalFormatting>
  <conditionalFormatting sqref="AM172">
    <cfRule type="cellIs" dxfId="441" priority="485" stopIfTrue="1" operator="equal">
      <formula>0</formula>
    </cfRule>
  </conditionalFormatting>
  <conditionalFormatting sqref="AM211:AM220">
    <cfRule type="cellIs" dxfId="440" priority="484" stopIfTrue="1" operator="equal">
      <formula>0</formula>
    </cfRule>
  </conditionalFormatting>
  <conditionalFormatting sqref="AM205:AM209">
    <cfRule type="cellIs" dxfId="439" priority="483" stopIfTrue="1" operator="equal">
      <formula>0</formula>
    </cfRule>
  </conditionalFormatting>
  <conditionalFormatting sqref="AM210">
    <cfRule type="cellIs" dxfId="438" priority="482" stopIfTrue="1" operator="equal">
      <formula>0</formula>
    </cfRule>
  </conditionalFormatting>
  <conditionalFormatting sqref="AM231:AM232 AM234:AM238">
    <cfRule type="cellIs" dxfId="437" priority="481" stopIfTrue="1" operator="equal">
      <formula>0</formula>
    </cfRule>
  </conditionalFormatting>
  <conditionalFormatting sqref="AM231">
    <cfRule type="cellIs" dxfId="436" priority="480" stopIfTrue="1" operator="equal">
      <formula>0</formula>
    </cfRule>
  </conditionalFormatting>
  <conditionalFormatting sqref="AM233">
    <cfRule type="cellIs" dxfId="435" priority="479" stopIfTrue="1" operator="equal">
      <formula>0</formula>
    </cfRule>
  </conditionalFormatting>
  <conditionalFormatting sqref="AM22">
    <cfRule type="cellIs" dxfId="434" priority="478" stopIfTrue="1" operator="equal">
      <formula>0</formula>
    </cfRule>
  </conditionalFormatting>
  <conditionalFormatting sqref="AM124">
    <cfRule type="cellIs" dxfId="433" priority="477" stopIfTrue="1" operator="equal">
      <formula>0</formula>
    </cfRule>
  </conditionalFormatting>
  <conditionalFormatting sqref="AM122 AM124">
    <cfRule type="cellIs" dxfId="432" priority="476" stopIfTrue="1" operator="equal">
      <formula>0</formula>
    </cfRule>
  </conditionalFormatting>
  <conditionalFormatting sqref="AM123">
    <cfRule type="cellIs" dxfId="431" priority="475" stopIfTrue="1" operator="equal">
      <formula>0</formula>
    </cfRule>
  </conditionalFormatting>
  <conditionalFormatting sqref="AN23 AN64:AN75 AN77:AN94 AN132:AN144 AN178:AN190 AN239:AN251 AN31:AN43">
    <cfRule type="cellIs" dxfId="430" priority="474" stopIfTrue="1" operator="equal">
      <formula>0</formula>
    </cfRule>
  </conditionalFormatting>
  <conditionalFormatting sqref="AN6:AN9 AN12:AN21 AN23:AN24">
    <cfRule type="cellIs" dxfId="429" priority="473" stopIfTrue="1" operator="equal">
      <formula>0</formula>
    </cfRule>
  </conditionalFormatting>
  <conditionalFormatting sqref="AN11">
    <cfRule type="cellIs" dxfId="428" priority="472" stopIfTrue="1" operator="equal">
      <formula>0</formula>
    </cfRule>
  </conditionalFormatting>
  <conditionalFormatting sqref="AN74">
    <cfRule type="cellIs" dxfId="427" priority="471" stopIfTrue="1" operator="equal">
      <formula>0</formula>
    </cfRule>
  </conditionalFormatting>
  <conditionalFormatting sqref="AN58:AN62">
    <cfRule type="cellIs" dxfId="426" priority="470" stopIfTrue="1" operator="equal">
      <formula>0</formula>
    </cfRule>
  </conditionalFormatting>
  <conditionalFormatting sqref="AN63">
    <cfRule type="cellIs" dxfId="425" priority="469" stopIfTrue="1" operator="equal">
      <formula>0</formula>
    </cfRule>
  </conditionalFormatting>
  <conditionalFormatting sqref="AN10">
    <cfRule type="cellIs" dxfId="424" priority="468" stopIfTrue="1" operator="equal">
      <formula>0</formula>
    </cfRule>
  </conditionalFormatting>
  <conditionalFormatting sqref="AN26">
    <cfRule type="cellIs" dxfId="423" priority="467" stopIfTrue="1" operator="equal">
      <formula>0</formula>
    </cfRule>
  </conditionalFormatting>
  <conditionalFormatting sqref="AN27:AN30">
    <cfRule type="cellIs" dxfId="422" priority="466" stopIfTrue="1" operator="equal">
      <formula>0</formula>
    </cfRule>
  </conditionalFormatting>
  <conditionalFormatting sqref="AN25">
    <cfRule type="cellIs" dxfId="421" priority="465" stopIfTrue="1" operator="equal">
      <formula>0</formula>
    </cfRule>
  </conditionalFormatting>
  <conditionalFormatting sqref="AN76">
    <cfRule type="cellIs" dxfId="420" priority="464" stopIfTrue="1" operator="equal">
      <formula>0</formula>
    </cfRule>
  </conditionalFormatting>
  <conditionalFormatting sqref="AN126">
    <cfRule type="cellIs" dxfId="419" priority="458" stopIfTrue="1" operator="equal">
      <formula>0</formula>
    </cfRule>
  </conditionalFormatting>
  <conditionalFormatting sqref="AN107:AN110 AN113:AN121 AN125">
    <cfRule type="cellIs" dxfId="418" priority="463" stopIfTrue="1" operator="equal">
      <formula>0</formula>
    </cfRule>
  </conditionalFormatting>
  <conditionalFormatting sqref="AN112">
    <cfRule type="cellIs" dxfId="417" priority="462" stopIfTrue="1" operator="equal">
      <formula>0</formula>
    </cfRule>
  </conditionalFormatting>
  <conditionalFormatting sqref="AN111">
    <cfRule type="cellIs" dxfId="416" priority="461" stopIfTrue="1" operator="equal">
      <formula>0</formula>
    </cfRule>
  </conditionalFormatting>
  <conditionalFormatting sqref="AN127">
    <cfRule type="cellIs" dxfId="415" priority="460" stopIfTrue="1" operator="equal">
      <formula>0</formula>
    </cfRule>
  </conditionalFormatting>
  <conditionalFormatting sqref="AN128:AN131">
    <cfRule type="cellIs" dxfId="414" priority="459" stopIfTrue="1" operator="equal">
      <formula>0</formula>
    </cfRule>
  </conditionalFormatting>
  <conditionalFormatting sqref="AN160:AN171 AN173:AN177">
    <cfRule type="cellIs" dxfId="413" priority="457" stopIfTrue="1" operator="equal">
      <formula>0</formula>
    </cfRule>
  </conditionalFormatting>
  <conditionalFormatting sqref="AN170">
    <cfRule type="cellIs" dxfId="412" priority="456" stopIfTrue="1" operator="equal">
      <formula>0</formula>
    </cfRule>
  </conditionalFormatting>
  <conditionalFormatting sqref="AN154:AN158">
    <cfRule type="cellIs" dxfId="411" priority="455" stopIfTrue="1" operator="equal">
      <formula>0</formula>
    </cfRule>
  </conditionalFormatting>
  <conditionalFormatting sqref="AN159">
    <cfRule type="cellIs" dxfId="410" priority="454" stopIfTrue="1" operator="equal">
      <formula>0</formula>
    </cfRule>
  </conditionalFormatting>
  <conditionalFormatting sqref="AN172">
    <cfRule type="cellIs" dxfId="409" priority="453" stopIfTrue="1" operator="equal">
      <formula>0</formula>
    </cfRule>
  </conditionalFormatting>
  <conditionalFormatting sqref="AN211:AN220">
    <cfRule type="cellIs" dxfId="408" priority="452" stopIfTrue="1" operator="equal">
      <formula>0</formula>
    </cfRule>
  </conditionalFormatting>
  <conditionalFormatting sqref="AN205:AN209">
    <cfRule type="cellIs" dxfId="407" priority="451" stopIfTrue="1" operator="equal">
      <formula>0</formula>
    </cfRule>
  </conditionalFormatting>
  <conditionalFormatting sqref="AN210">
    <cfRule type="cellIs" dxfId="406" priority="450" stopIfTrue="1" operator="equal">
      <formula>0</formula>
    </cfRule>
  </conditionalFormatting>
  <conditionalFormatting sqref="AN231:AN232 AN234:AN238">
    <cfRule type="cellIs" dxfId="405" priority="449" stopIfTrue="1" operator="equal">
      <formula>0</formula>
    </cfRule>
  </conditionalFormatting>
  <conditionalFormatting sqref="AN231">
    <cfRule type="cellIs" dxfId="404" priority="448" stopIfTrue="1" operator="equal">
      <formula>0</formula>
    </cfRule>
  </conditionalFormatting>
  <conditionalFormatting sqref="AN233">
    <cfRule type="cellIs" dxfId="403" priority="447" stopIfTrue="1" operator="equal">
      <formula>0</formula>
    </cfRule>
  </conditionalFormatting>
  <conditionalFormatting sqref="AN22">
    <cfRule type="cellIs" dxfId="402" priority="446" stopIfTrue="1" operator="equal">
      <formula>0</formula>
    </cfRule>
  </conditionalFormatting>
  <conditionalFormatting sqref="AN124">
    <cfRule type="cellIs" dxfId="401" priority="445" stopIfTrue="1" operator="equal">
      <formula>0</formula>
    </cfRule>
  </conditionalFormatting>
  <conditionalFormatting sqref="AN122 AN124">
    <cfRule type="cellIs" dxfId="400" priority="444" stopIfTrue="1" operator="equal">
      <formula>0</formula>
    </cfRule>
  </conditionalFormatting>
  <conditionalFormatting sqref="AN123">
    <cfRule type="cellIs" dxfId="399" priority="443" stopIfTrue="1" operator="equal">
      <formula>0</formula>
    </cfRule>
  </conditionalFormatting>
  <conditionalFormatting sqref="AO23 AO64:AO75 AO77:AO94 AO132:AO144 AO178:AO190 AO239:AO251 AO31:AO43">
    <cfRule type="cellIs" dxfId="398" priority="442" stopIfTrue="1" operator="equal">
      <formula>0</formula>
    </cfRule>
  </conditionalFormatting>
  <conditionalFormatting sqref="AO6:AO9 AO12:AO21 AO23:AO24">
    <cfRule type="cellIs" dxfId="397" priority="441" stopIfTrue="1" operator="equal">
      <formula>0</formula>
    </cfRule>
  </conditionalFormatting>
  <conditionalFormatting sqref="AO11">
    <cfRule type="cellIs" dxfId="396" priority="440" stopIfTrue="1" operator="equal">
      <formula>0</formula>
    </cfRule>
  </conditionalFormatting>
  <conditionalFormatting sqref="AO74">
    <cfRule type="cellIs" dxfId="395" priority="439" stopIfTrue="1" operator="equal">
      <formula>0</formula>
    </cfRule>
  </conditionalFormatting>
  <conditionalFormatting sqref="AO58:AO62">
    <cfRule type="cellIs" dxfId="394" priority="438" stopIfTrue="1" operator="equal">
      <formula>0</formula>
    </cfRule>
  </conditionalFormatting>
  <conditionalFormatting sqref="AO63">
    <cfRule type="cellIs" dxfId="393" priority="437" stopIfTrue="1" operator="equal">
      <formula>0</formula>
    </cfRule>
  </conditionalFormatting>
  <conditionalFormatting sqref="AO10">
    <cfRule type="cellIs" dxfId="392" priority="436" stopIfTrue="1" operator="equal">
      <formula>0</formula>
    </cfRule>
  </conditionalFormatting>
  <conditionalFormatting sqref="AO26">
    <cfRule type="cellIs" dxfId="391" priority="435" stopIfTrue="1" operator="equal">
      <formula>0</formula>
    </cfRule>
  </conditionalFormatting>
  <conditionalFormatting sqref="AO27:AO30">
    <cfRule type="cellIs" dxfId="390" priority="434" stopIfTrue="1" operator="equal">
      <formula>0</formula>
    </cfRule>
  </conditionalFormatting>
  <conditionalFormatting sqref="AO25">
    <cfRule type="cellIs" dxfId="389" priority="433" stopIfTrue="1" operator="equal">
      <formula>0</formula>
    </cfRule>
  </conditionalFormatting>
  <conditionalFormatting sqref="AO76">
    <cfRule type="cellIs" dxfId="388" priority="432" stopIfTrue="1" operator="equal">
      <formula>0</formula>
    </cfRule>
  </conditionalFormatting>
  <conditionalFormatting sqref="AO126">
    <cfRule type="cellIs" dxfId="387" priority="426" stopIfTrue="1" operator="equal">
      <formula>0</formula>
    </cfRule>
  </conditionalFormatting>
  <conditionalFormatting sqref="AO107:AO110 AO113:AO121 AO125">
    <cfRule type="cellIs" dxfId="386" priority="431" stopIfTrue="1" operator="equal">
      <formula>0</formula>
    </cfRule>
  </conditionalFormatting>
  <conditionalFormatting sqref="AO112">
    <cfRule type="cellIs" dxfId="385" priority="430" stopIfTrue="1" operator="equal">
      <formula>0</formula>
    </cfRule>
  </conditionalFormatting>
  <conditionalFormatting sqref="AO111">
    <cfRule type="cellIs" dxfId="384" priority="429" stopIfTrue="1" operator="equal">
      <formula>0</formula>
    </cfRule>
  </conditionalFormatting>
  <conditionalFormatting sqref="AO127">
    <cfRule type="cellIs" dxfId="383" priority="428" stopIfTrue="1" operator="equal">
      <formula>0</formula>
    </cfRule>
  </conditionalFormatting>
  <conditionalFormatting sqref="AO128:AO131">
    <cfRule type="cellIs" dxfId="382" priority="427" stopIfTrue="1" operator="equal">
      <formula>0</formula>
    </cfRule>
  </conditionalFormatting>
  <conditionalFormatting sqref="AO160:AO171 AO173:AO177">
    <cfRule type="cellIs" dxfId="381" priority="425" stopIfTrue="1" operator="equal">
      <formula>0</formula>
    </cfRule>
  </conditionalFormatting>
  <conditionalFormatting sqref="AO170">
    <cfRule type="cellIs" dxfId="380" priority="424" stopIfTrue="1" operator="equal">
      <formula>0</formula>
    </cfRule>
  </conditionalFormatting>
  <conditionalFormatting sqref="AO154:AO158">
    <cfRule type="cellIs" dxfId="379" priority="423" stopIfTrue="1" operator="equal">
      <formula>0</formula>
    </cfRule>
  </conditionalFormatting>
  <conditionalFormatting sqref="AO159">
    <cfRule type="cellIs" dxfId="378" priority="422" stopIfTrue="1" operator="equal">
      <formula>0</formula>
    </cfRule>
  </conditionalFormatting>
  <conditionalFormatting sqref="AO172">
    <cfRule type="cellIs" dxfId="377" priority="421" stopIfTrue="1" operator="equal">
      <formula>0</formula>
    </cfRule>
  </conditionalFormatting>
  <conditionalFormatting sqref="AO211:AO220">
    <cfRule type="cellIs" dxfId="376" priority="420" stopIfTrue="1" operator="equal">
      <formula>0</formula>
    </cfRule>
  </conditionalFormatting>
  <conditionalFormatting sqref="AO205:AO209">
    <cfRule type="cellIs" dxfId="375" priority="419" stopIfTrue="1" operator="equal">
      <formula>0</formula>
    </cfRule>
  </conditionalFormatting>
  <conditionalFormatting sqref="AO210">
    <cfRule type="cellIs" dxfId="374" priority="418" stopIfTrue="1" operator="equal">
      <formula>0</formula>
    </cfRule>
  </conditionalFormatting>
  <conditionalFormatting sqref="AO231:AO232 AO234:AO238">
    <cfRule type="cellIs" dxfId="373" priority="417" stopIfTrue="1" operator="equal">
      <formula>0</formula>
    </cfRule>
  </conditionalFormatting>
  <conditionalFormatting sqref="AO231">
    <cfRule type="cellIs" dxfId="372" priority="416" stopIfTrue="1" operator="equal">
      <formula>0</formula>
    </cfRule>
  </conditionalFormatting>
  <conditionalFormatting sqref="AO233">
    <cfRule type="cellIs" dxfId="371" priority="415" stopIfTrue="1" operator="equal">
      <formula>0</formula>
    </cfRule>
  </conditionalFormatting>
  <conditionalFormatting sqref="AO22">
    <cfRule type="cellIs" dxfId="370" priority="414" stopIfTrue="1" operator="equal">
      <formula>0</formula>
    </cfRule>
  </conditionalFormatting>
  <conditionalFormatting sqref="AO124">
    <cfRule type="cellIs" dxfId="369" priority="413" stopIfTrue="1" operator="equal">
      <formula>0</formula>
    </cfRule>
  </conditionalFormatting>
  <conditionalFormatting sqref="AO122 AO124">
    <cfRule type="cellIs" dxfId="368" priority="412" stopIfTrue="1" operator="equal">
      <formula>0</formula>
    </cfRule>
  </conditionalFormatting>
  <conditionalFormatting sqref="AO123">
    <cfRule type="cellIs" dxfId="367" priority="411" stopIfTrue="1" operator="equal">
      <formula>0</formula>
    </cfRule>
  </conditionalFormatting>
  <conditionalFormatting sqref="AP23 AP64:AP75 AP77:AP94 AP132:AP144 AP178:AP190 AP239:AP251 AP31:AP43">
    <cfRule type="cellIs" dxfId="366" priority="410" stopIfTrue="1" operator="equal">
      <formula>0</formula>
    </cfRule>
  </conditionalFormatting>
  <conditionalFormatting sqref="AP6:AP9 AP12:AP21 AP23:AP24">
    <cfRule type="cellIs" dxfId="365" priority="409" stopIfTrue="1" operator="equal">
      <formula>0</formula>
    </cfRule>
  </conditionalFormatting>
  <conditionalFormatting sqref="AP11">
    <cfRule type="cellIs" dxfId="364" priority="408" stopIfTrue="1" operator="equal">
      <formula>0</formula>
    </cfRule>
  </conditionalFormatting>
  <conditionalFormatting sqref="AP74">
    <cfRule type="cellIs" dxfId="363" priority="407" stopIfTrue="1" operator="equal">
      <formula>0</formula>
    </cfRule>
  </conditionalFormatting>
  <conditionalFormatting sqref="AP58:AP62">
    <cfRule type="cellIs" dxfId="362" priority="406" stopIfTrue="1" operator="equal">
      <formula>0</formula>
    </cfRule>
  </conditionalFormatting>
  <conditionalFormatting sqref="AP63">
    <cfRule type="cellIs" dxfId="361" priority="405" stopIfTrue="1" operator="equal">
      <formula>0</formula>
    </cfRule>
  </conditionalFormatting>
  <conditionalFormatting sqref="AP10">
    <cfRule type="cellIs" dxfId="360" priority="404" stopIfTrue="1" operator="equal">
      <formula>0</formula>
    </cfRule>
  </conditionalFormatting>
  <conditionalFormatting sqref="AP26">
    <cfRule type="cellIs" dxfId="359" priority="403" stopIfTrue="1" operator="equal">
      <formula>0</formula>
    </cfRule>
  </conditionalFormatting>
  <conditionalFormatting sqref="AP27:AP30">
    <cfRule type="cellIs" dxfId="358" priority="402" stopIfTrue="1" operator="equal">
      <formula>0</formula>
    </cfRule>
  </conditionalFormatting>
  <conditionalFormatting sqref="AP25">
    <cfRule type="cellIs" dxfId="357" priority="401" stopIfTrue="1" operator="equal">
      <formula>0</formula>
    </cfRule>
  </conditionalFormatting>
  <conditionalFormatting sqref="AP76">
    <cfRule type="cellIs" dxfId="356" priority="400" stopIfTrue="1" operator="equal">
      <formula>0</formula>
    </cfRule>
  </conditionalFormatting>
  <conditionalFormatting sqref="AP126">
    <cfRule type="cellIs" dxfId="355" priority="394" stopIfTrue="1" operator="equal">
      <formula>0</formula>
    </cfRule>
  </conditionalFormatting>
  <conditionalFormatting sqref="AP107:AP110 AP113:AP121 AP125">
    <cfRule type="cellIs" dxfId="354" priority="399" stopIfTrue="1" operator="equal">
      <formula>0</formula>
    </cfRule>
  </conditionalFormatting>
  <conditionalFormatting sqref="AP112">
    <cfRule type="cellIs" dxfId="353" priority="398" stopIfTrue="1" operator="equal">
      <formula>0</formula>
    </cfRule>
  </conditionalFormatting>
  <conditionalFormatting sqref="AP111">
    <cfRule type="cellIs" dxfId="352" priority="397" stopIfTrue="1" operator="equal">
      <formula>0</formula>
    </cfRule>
  </conditionalFormatting>
  <conditionalFormatting sqref="AP127">
    <cfRule type="cellIs" dxfId="351" priority="396" stopIfTrue="1" operator="equal">
      <formula>0</formula>
    </cfRule>
  </conditionalFormatting>
  <conditionalFormatting sqref="AP128:AP131">
    <cfRule type="cellIs" dxfId="350" priority="395" stopIfTrue="1" operator="equal">
      <formula>0</formula>
    </cfRule>
  </conditionalFormatting>
  <conditionalFormatting sqref="AP160:AP171 AP173:AP177">
    <cfRule type="cellIs" dxfId="349" priority="393" stopIfTrue="1" operator="equal">
      <formula>0</formula>
    </cfRule>
  </conditionalFormatting>
  <conditionalFormatting sqref="AP170">
    <cfRule type="cellIs" dxfId="348" priority="392" stopIfTrue="1" operator="equal">
      <formula>0</formula>
    </cfRule>
  </conditionalFormatting>
  <conditionalFormatting sqref="AP154:AP158">
    <cfRule type="cellIs" dxfId="347" priority="391" stopIfTrue="1" operator="equal">
      <formula>0</formula>
    </cfRule>
  </conditionalFormatting>
  <conditionalFormatting sqref="AP159">
    <cfRule type="cellIs" dxfId="346" priority="390" stopIfTrue="1" operator="equal">
      <formula>0</formula>
    </cfRule>
  </conditionalFormatting>
  <conditionalFormatting sqref="AP172">
    <cfRule type="cellIs" dxfId="345" priority="389" stopIfTrue="1" operator="equal">
      <formula>0</formula>
    </cfRule>
  </conditionalFormatting>
  <conditionalFormatting sqref="AP211:AP220">
    <cfRule type="cellIs" dxfId="344" priority="388" stopIfTrue="1" operator="equal">
      <formula>0</formula>
    </cfRule>
  </conditionalFormatting>
  <conditionalFormatting sqref="AP205:AP209">
    <cfRule type="cellIs" dxfId="343" priority="387" stopIfTrue="1" operator="equal">
      <formula>0</formula>
    </cfRule>
  </conditionalFormatting>
  <conditionalFormatting sqref="AP210">
    <cfRule type="cellIs" dxfId="342" priority="386" stopIfTrue="1" operator="equal">
      <formula>0</formula>
    </cfRule>
  </conditionalFormatting>
  <conditionalFormatting sqref="AP231:AP232 AP234:AP238">
    <cfRule type="cellIs" dxfId="341" priority="385" stopIfTrue="1" operator="equal">
      <formula>0</formula>
    </cfRule>
  </conditionalFormatting>
  <conditionalFormatting sqref="AP231">
    <cfRule type="cellIs" dxfId="340" priority="384" stopIfTrue="1" operator="equal">
      <formula>0</formula>
    </cfRule>
  </conditionalFormatting>
  <conditionalFormatting sqref="AP233">
    <cfRule type="cellIs" dxfId="339" priority="383" stopIfTrue="1" operator="equal">
      <formula>0</formula>
    </cfRule>
  </conditionalFormatting>
  <conditionalFormatting sqref="AP22">
    <cfRule type="cellIs" dxfId="338" priority="382" stopIfTrue="1" operator="equal">
      <formula>0</formula>
    </cfRule>
  </conditionalFormatting>
  <conditionalFormatting sqref="AP124">
    <cfRule type="cellIs" dxfId="337" priority="381" stopIfTrue="1" operator="equal">
      <formula>0</formula>
    </cfRule>
  </conditionalFormatting>
  <conditionalFormatting sqref="AP122 AP124">
    <cfRule type="cellIs" dxfId="336" priority="380" stopIfTrue="1" operator="equal">
      <formula>0</formula>
    </cfRule>
  </conditionalFormatting>
  <conditionalFormatting sqref="AP123">
    <cfRule type="cellIs" dxfId="335" priority="379" stopIfTrue="1" operator="equal">
      <formula>0</formula>
    </cfRule>
  </conditionalFormatting>
  <conditionalFormatting sqref="AQ23 AQ64:AQ75 AQ77:AQ94 AQ132:AQ144 AQ178:AQ190 AQ239:AQ251 AQ31:AQ43">
    <cfRule type="cellIs" dxfId="334" priority="378" stopIfTrue="1" operator="equal">
      <formula>0</formula>
    </cfRule>
  </conditionalFormatting>
  <conditionalFormatting sqref="AQ6:AQ9 AQ12:AQ21 AQ23:AQ24">
    <cfRule type="cellIs" dxfId="333" priority="377" stopIfTrue="1" operator="equal">
      <formula>0</formula>
    </cfRule>
  </conditionalFormatting>
  <conditionalFormatting sqref="AQ11">
    <cfRule type="cellIs" dxfId="332" priority="376" stopIfTrue="1" operator="equal">
      <formula>0</formula>
    </cfRule>
  </conditionalFormatting>
  <conditionalFormatting sqref="AQ74">
    <cfRule type="cellIs" dxfId="331" priority="375" stopIfTrue="1" operator="equal">
      <formula>0</formula>
    </cfRule>
  </conditionalFormatting>
  <conditionalFormatting sqref="AQ58:AQ62">
    <cfRule type="cellIs" dxfId="330" priority="374" stopIfTrue="1" operator="equal">
      <formula>0</formula>
    </cfRule>
  </conditionalFormatting>
  <conditionalFormatting sqref="AQ63">
    <cfRule type="cellIs" dxfId="329" priority="373" stopIfTrue="1" operator="equal">
      <formula>0</formula>
    </cfRule>
  </conditionalFormatting>
  <conditionalFormatting sqref="AQ10">
    <cfRule type="cellIs" dxfId="328" priority="372" stopIfTrue="1" operator="equal">
      <formula>0</formula>
    </cfRule>
  </conditionalFormatting>
  <conditionalFormatting sqref="AQ26">
    <cfRule type="cellIs" dxfId="327" priority="371" stopIfTrue="1" operator="equal">
      <formula>0</formula>
    </cfRule>
  </conditionalFormatting>
  <conditionalFormatting sqref="AQ27:AQ30">
    <cfRule type="cellIs" dxfId="326" priority="370" stopIfTrue="1" operator="equal">
      <formula>0</formula>
    </cfRule>
  </conditionalFormatting>
  <conditionalFormatting sqref="AQ25">
    <cfRule type="cellIs" dxfId="325" priority="369" stopIfTrue="1" operator="equal">
      <formula>0</formula>
    </cfRule>
  </conditionalFormatting>
  <conditionalFormatting sqref="AQ76">
    <cfRule type="cellIs" dxfId="324" priority="368" stopIfTrue="1" operator="equal">
      <formula>0</formula>
    </cfRule>
  </conditionalFormatting>
  <conditionalFormatting sqref="AQ126">
    <cfRule type="cellIs" dxfId="323" priority="362" stopIfTrue="1" operator="equal">
      <formula>0</formula>
    </cfRule>
  </conditionalFormatting>
  <conditionalFormatting sqref="AQ107:AQ110 AQ113:AQ121 AQ125">
    <cfRule type="cellIs" dxfId="322" priority="367" stopIfTrue="1" operator="equal">
      <formula>0</formula>
    </cfRule>
  </conditionalFormatting>
  <conditionalFormatting sqref="AQ112">
    <cfRule type="cellIs" dxfId="321" priority="366" stopIfTrue="1" operator="equal">
      <formula>0</formula>
    </cfRule>
  </conditionalFormatting>
  <conditionalFormatting sqref="AQ111">
    <cfRule type="cellIs" dxfId="320" priority="365" stopIfTrue="1" operator="equal">
      <formula>0</formula>
    </cfRule>
  </conditionalFormatting>
  <conditionalFormatting sqref="AQ127">
    <cfRule type="cellIs" dxfId="319" priority="364" stopIfTrue="1" operator="equal">
      <formula>0</formula>
    </cfRule>
  </conditionalFormatting>
  <conditionalFormatting sqref="AQ128:AQ131">
    <cfRule type="cellIs" dxfId="318" priority="363" stopIfTrue="1" operator="equal">
      <formula>0</formula>
    </cfRule>
  </conditionalFormatting>
  <conditionalFormatting sqref="AQ160:AQ171 AQ173:AQ177">
    <cfRule type="cellIs" dxfId="317" priority="361" stopIfTrue="1" operator="equal">
      <formula>0</formula>
    </cfRule>
  </conditionalFormatting>
  <conditionalFormatting sqref="AQ170">
    <cfRule type="cellIs" dxfId="316" priority="360" stopIfTrue="1" operator="equal">
      <formula>0</formula>
    </cfRule>
  </conditionalFormatting>
  <conditionalFormatting sqref="AQ154:AQ158">
    <cfRule type="cellIs" dxfId="315" priority="359" stopIfTrue="1" operator="equal">
      <formula>0</formula>
    </cfRule>
  </conditionalFormatting>
  <conditionalFormatting sqref="AQ159">
    <cfRule type="cellIs" dxfId="314" priority="358" stopIfTrue="1" operator="equal">
      <formula>0</formula>
    </cfRule>
  </conditionalFormatting>
  <conditionalFormatting sqref="AQ172">
    <cfRule type="cellIs" dxfId="313" priority="357" stopIfTrue="1" operator="equal">
      <formula>0</formula>
    </cfRule>
  </conditionalFormatting>
  <conditionalFormatting sqref="AQ211:AQ220">
    <cfRule type="cellIs" dxfId="312" priority="356" stopIfTrue="1" operator="equal">
      <formula>0</formula>
    </cfRule>
  </conditionalFormatting>
  <conditionalFormatting sqref="AQ205:AQ209">
    <cfRule type="cellIs" dxfId="311" priority="355" stopIfTrue="1" operator="equal">
      <formula>0</formula>
    </cfRule>
  </conditionalFormatting>
  <conditionalFormatting sqref="AQ210">
    <cfRule type="cellIs" dxfId="310" priority="354" stopIfTrue="1" operator="equal">
      <formula>0</formula>
    </cfRule>
  </conditionalFormatting>
  <conditionalFormatting sqref="AQ231:AQ232 AQ234:AQ238">
    <cfRule type="cellIs" dxfId="309" priority="353" stopIfTrue="1" operator="equal">
      <formula>0</formula>
    </cfRule>
  </conditionalFormatting>
  <conditionalFormatting sqref="AQ231">
    <cfRule type="cellIs" dxfId="308" priority="352" stopIfTrue="1" operator="equal">
      <formula>0</formula>
    </cfRule>
  </conditionalFormatting>
  <conditionalFormatting sqref="AQ233">
    <cfRule type="cellIs" dxfId="307" priority="351" stopIfTrue="1" operator="equal">
      <formula>0</formula>
    </cfRule>
  </conditionalFormatting>
  <conditionalFormatting sqref="AQ22">
    <cfRule type="cellIs" dxfId="306" priority="350" stopIfTrue="1" operator="equal">
      <formula>0</formula>
    </cfRule>
  </conditionalFormatting>
  <conditionalFormatting sqref="AQ124">
    <cfRule type="cellIs" dxfId="305" priority="349" stopIfTrue="1" operator="equal">
      <formula>0</formula>
    </cfRule>
  </conditionalFormatting>
  <conditionalFormatting sqref="AQ122 AQ124">
    <cfRule type="cellIs" dxfId="304" priority="348" stopIfTrue="1" operator="equal">
      <formula>0</formula>
    </cfRule>
  </conditionalFormatting>
  <conditionalFormatting sqref="AQ123">
    <cfRule type="cellIs" dxfId="303" priority="347" stopIfTrue="1" operator="equal">
      <formula>0</formula>
    </cfRule>
  </conditionalFormatting>
  <conditionalFormatting sqref="AR23 AR64:AR75 AR77:AR94 AR132:AR144 AR178:AR190 AR239:AR251 AR31:AR43">
    <cfRule type="cellIs" dxfId="302" priority="346" stopIfTrue="1" operator="equal">
      <formula>0</formula>
    </cfRule>
  </conditionalFormatting>
  <conditionalFormatting sqref="AR6:AR9 AR12:AR21 AR23:AR24">
    <cfRule type="cellIs" dxfId="301" priority="345" stopIfTrue="1" operator="equal">
      <formula>0</formula>
    </cfRule>
  </conditionalFormatting>
  <conditionalFormatting sqref="AR11">
    <cfRule type="cellIs" dxfId="300" priority="344" stopIfTrue="1" operator="equal">
      <formula>0</formula>
    </cfRule>
  </conditionalFormatting>
  <conditionalFormatting sqref="AR74">
    <cfRule type="cellIs" dxfId="299" priority="343" stopIfTrue="1" operator="equal">
      <formula>0</formula>
    </cfRule>
  </conditionalFormatting>
  <conditionalFormatting sqref="AR58:AR62">
    <cfRule type="cellIs" dxfId="298" priority="342" stopIfTrue="1" operator="equal">
      <formula>0</formula>
    </cfRule>
  </conditionalFormatting>
  <conditionalFormatting sqref="AR63">
    <cfRule type="cellIs" dxfId="297" priority="341" stopIfTrue="1" operator="equal">
      <formula>0</formula>
    </cfRule>
  </conditionalFormatting>
  <conditionalFormatting sqref="AR10">
    <cfRule type="cellIs" dxfId="296" priority="340" stopIfTrue="1" operator="equal">
      <formula>0</formula>
    </cfRule>
  </conditionalFormatting>
  <conditionalFormatting sqref="AR26">
    <cfRule type="cellIs" dxfId="295" priority="339" stopIfTrue="1" operator="equal">
      <formula>0</formula>
    </cfRule>
  </conditionalFormatting>
  <conditionalFormatting sqref="AR27:AR30">
    <cfRule type="cellIs" dxfId="294" priority="338" stopIfTrue="1" operator="equal">
      <formula>0</formula>
    </cfRule>
  </conditionalFormatting>
  <conditionalFormatting sqref="AR25">
    <cfRule type="cellIs" dxfId="293" priority="337" stopIfTrue="1" operator="equal">
      <formula>0</formula>
    </cfRule>
  </conditionalFormatting>
  <conditionalFormatting sqref="AR76">
    <cfRule type="cellIs" dxfId="292" priority="336" stopIfTrue="1" operator="equal">
      <formula>0</formula>
    </cfRule>
  </conditionalFormatting>
  <conditionalFormatting sqref="AR126">
    <cfRule type="cellIs" dxfId="291" priority="330" stopIfTrue="1" operator="equal">
      <formula>0</formula>
    </cfRule>
  </conditionalFormatting>
  <conditionalFormatting sqref="AR107:AR110 AR113:AR121 AR125">
    <cfRule type="cellIs" dxfId="290" priority="335" stopIfTrue="1" operator="equal">
      <formula>0</formula>
    </cfRule>
  </conditionalFormatting>
  <conditionalFormatting sqref="AR112">
    <cfRule type="cellIs" dxfId="289" priority="334" stopIfTrue="1" operator="equal">
      <formula>0</formula>
    </cfRule>
  </conditionalFormatting>
  <conditionalFormatting sqref="AR111">
    <cfRule type="cellIs" dxfId="288" priority="333" stopIfTrue="1" operator="equal">
      <formula>0</formula>
    </cfRule>
  </conditionalFormatting>
  <conditionalFormatting sqref="AR127">
    <cfRule type="cellIs" dxfId="287" priority="332" stopIfTrue="1" operator="equal">
      <formula>0</formula>
    </cfRule>
  </conditionalFormatting>
  <conditionalFormatting sqref="AR128:AR131">
    <cfRule type="cellIs" dxfId="286" priority="331" stopIfTrue="1" operator="equal">
      <formula>0</formula>
    </cfRule>
  </conditionalFormatting>
  <conditionalFormatting sqref="AR160:AR171 AR173:AR177">
    <cfRule type="cellIs" dxfId="285" priority="329" stopIfTrue="1" operator="equal">
      <formula>0</formula>
    </cfRule>
  </conditionalFormatting>
  <conditionalFormatting sqref="AR170">
    <cfRule type="cellIs" dxfId="284" priority="328" stopIfTrue="1" operator="equal">
      <formula>0</formula>
    </cfRule>
  </conditionalFormatting>
  <conditionalFormatting sqref="AR154:AR158">
    <cfRule type="cellIs" dxfId="283" priority="327" stopIfTrue="1" operator="equal">
      <formula>0</formula>
    </cfRule>
  </conditionalFormatting>
  <conditionalFormatting sqref="AR159">
    <cfRule type="cellIs" dxfId="282" priority="326" stopIfTrue="1" operator="equal">
      <formula>0</formula>
    </cfRule>
  </conditionalFormatting>
  <conditionalFormatting sqref="AR172">
    <cfRule type="cellIs" dxfId="281" priority="325" stopIfTrue="1" operator="equal">
      <formula>0</formula>
    </cfRule>
  </conditionalFormatting>
  <conditionalFormatting sqref="AR211:AR220">
    <cfRule type="cellIs" dxfId="280" priority="324" stopIfTrue="1" operator="equal">
      <formula>0</formula>
    </cfRule>
  </conditionalFormatting>
  <conditionalFormatting sqref="AR205:AR209">
    <cfRule type="cellIs" dxfId="279" priority="323" stopIfTrue="1" operator="equal">
      <formula>0</formula>
    </cfRule>
  </conditionalFormatting>
  <conditionalFormatting sqref="AR210">
    <cfRule type="cellIs" dxfId="278" priority="322" stopIfTrue="1" operator="equal">
      <formula>0</formula>
    </cfRule>
  </conditionalFormatting>
  <conditionalFormatting sqref="AR231:AR232 AR234:AR238">
    <cfRule type="cellIs" dxfId="277" priority="321" stopIfTrue="1" operator="equal">
      <formula>0</formula>
    </cfRule>
  </conditionalFormatting>
  <conditionalFormatting sqref="AR231">
    <cfRule type="cellIs" dxfId="276" priority="320" stopIfTrue="1" operator="equal">
      <formula>0</formula>
    </cfRule>
  </conditionalFormatting>
  <conditionalFormatting sqref="AR233">
    <cfRule type="cellIs" dxfId="275" priority="319" stopIfTrue="1" operator="equal">
      <formula>0</formula>
    </cfRule>
  </conditionalFormatting>
  <conditionalFormatting sqref="AR22">
    <cfRule type="cellIs" dxfId="274" priority="318" stopIfTrue="1" operator="equal">
      <formula>0</formula>
    </cfRule>
  </conditionalFormatting>
  <conditionalFormatting sqref="AR124">
    <cfRule type="cellIs" dxfId="273" priority="317" stopIfTrue="1" operator="equal">
      <formula>0</formula>
    </cfRule>
  </conditionalFormatting>
  <conditionalFormatting sqref="AR122 AR124">
    <cfRule type="cellIs" dxfId="272" priority="316" stopIfTrue="1" operator="equal">
      <formula>0</formula>
    </cfRule>
  </conditionalFormatting>
  <conditionalFormatting sqref="AR123">
    <cfRule type="cellIs" dxfId="271" priority="315" stopIfTrue="1" operator="equal">
      <formula>0</formula>
    </cfRule>
  </conditionalFormatting>
  <conditionalFormatting sqref="AS23 AS64:AS75 AS77:AS94 AS132:AS144 AS178:AS190 AS239:AS251 AS31:AS43">
    <cfRule type="cellIs" dxfId="270" priority="314" stopIfTrue="1" operator="equal">
      <formula>0</formula>
    </cfRule>
  </conditionalFormatting>
  <conditionalFormatting sqref="AS6:AS9 AS12:AS21 AS23:AS24">
    <cfRule type="cellIs" dxfId="269" priority="313" stopIfTrue="1" operator="equal">
      <formula>0</formula>
    </cfRule>
  </conditionalFormatting>
  <conditionalFormatting sqref="AS11">
    <cfRule type="cellIs" dxfId="268" priority="312" stopIfTrue="1" operator="equal">
      <formula>0</formula>
    </cfRule>
  </conditionalFormatting>
  <conditionalFormatting sqref="AS74">
    <cfRule type="cellIs" dxfId="267" priority="311" stopIfTrue="1" operator="equal">
      <formula>0</formula>
    </cfRule>
  </conditionalFormatting>
  <conditionalFormatting sqref="AS58:AS62">
    <cfRule type="cellIs" dxfId="266" priority="310" stopIfTrue="1" operator="equal">
      <formula>0</formula>
    </cfRule>
  </conditionalFormatting>
  <conditionalFormatting sqref="AS63">
    <cfRule type="cellIs" dxfId="265" priority="309" stopIfTrue="1" operator="equal">
      <formula>0</formula>
    </cfRule>
  </conditionalFormatting>
  <conditionalFormatting sqref="AS10">
    <cfRule type="cellIs" dxfId="264" priority="308" stopIfTrue="1" operator="equal">
      <formula>0</formula>
    </cfRule>
  </conditionalFormatting>
  <conditionalFormatting sqref="AS26">
    <cfRule type="cellIs" dxfId="263" priority="307" stopIfTrue="1" operator="equal">
      <formula>0</formula>
    </cfRule>
  </conditionalFormatting>
  <conditionalFormatting sqref="AS27:AS30">
    <cfRule type="cellIs" dxfId="262" priority="306" stopIfTrue="1" operator="equal">
      <formula>0</formula>
    </cfRule>
  </conditionalFormatting>
  <conditionalFormatting sqref="AS25">
    <cfRule type="cellIs" dxfId="261" priority="305" stopIfTrue="1" operator="equal">
      <formula>0</formula>
    </cfRule>
  </conditionalFormatting>
  <conditionalFormatting sqref="AS76">
    <cfRule type="cellIs" dxfId="260" priority="304" stopIfTrue="1" operator="equal">
      <formula>0</formula>
    </cfRule>
  </conditionalFormatting>
  <conditionalFormatting sqref="AS126">
    <cfRule type="cellIs" dxfId="259" priority="298" stopIfTrue="1" operator="equal">
      <formula>0</formula>
    </cfRule>
  </conditionalFormatting>
  <conditionalFormatting sqref="AS107:AS110 AS113:AS121 AS125">
    <cfRule type="cellIs" dxfId="258" priority="303" stopIfTrue="1" operator="equal">
      <formula>0</formula>
    </cfRule>
  </conditionalFormatting>
  <conditionalFormatting sqref="AS112">
    <cfRule type="cellIs" dxfId="257" priority="302" stopIfTrue="1" operator="equal">
      <formula>0</formula>
    </cfRule>
  </conditionalFormatting>
  <conditionalFormatting sqref="AS111">
    <cfRule type="cellIs" dxfId="256" priority="301" stopIfTrue="1" operator="equal">
      <formula>0</formula>
    </cfRule>
  </conditionalFormatting>
  <conditionalFormatting sqref="AS127">
    <cfRule type="cellIs" dxfId="255" priority="300" stopIfTrue="1" operator="equal">
      <formula>0</formula>
    </cfRule>
  </conditionalFormatting>
  <conditionalFormatting sqref="AS128:AS131">
    <cfRule type="cellIs" dxfId="254" priority="299" stopIfTrue="1" operator="equal">
      <formula>0</formula>
    </cfRule>
  </conditionalFormatting>
  <conditionalFormatting sqref="AS160:AS171 AS173:AS177">
    <cfRule type="cellIs" dxfId="253" priority="297" stopIfTrue="1" operator="equal">
      <formula>0</formula>
    </cfRule>
  </conditionalFormatting>
  <conditionalFormatting sqref="AS170">
    <cfRule type="cellIs" dxfId="252" priority="296" stopIfTrue="1" operator="equal">
      <formula>0</formula>
    </cfRule>
  </conditionalFormatting>
  <conditionalFormatting sqref="AS154:AS158">
    <cfRule type="cellIs" dxfId="251" priority="295" stopIfTrue="1" operator="equal">
      <formula>0</formula>
    </cfRule>
  </conditionalFormatting>
  <conditionalFormatting sqref="AS159">
    <cfRule type="cellIs" dxfId="250" priority="294" stopIfTrue="1" operator="equal">
      <formula>0</formula>
    </cfRule>
  </conditionalFormatting>
  <conditionalFormatting sqref="AS172">
    <cfRule type="cellIs" dxfId="249" priority="293" stopIfTrue="1" operator="equal">
      <formula>0</formula>
    </cfRule>
  </conditionalFormatting>
  <conditionalFormatting sqref="AS211:AS220">
    <cfRule type="cellIs" dxfId="248" priority="292" stopIfTrue="1" operator="equal">
      <formula>0</formula>
    </cfRule>
  </conditionalFormatting>
  <conditionalFormatting sqref="AS205:AS209">
    <cfRule type="cellIs" dxfId="247" priority="291" stopIfTrue="1" operator="equal">
      <formula>0</formula>
    </cfRule>
  </conditionalFormatting>
  <conditionalFormatting sqref="AS210">
    <cfRule type="cellIs" dxfId="246" priority="290" stopIfTrue="1" operator="equal">
      <formula>0</formula>
    </cfRule>
  </conditionalFormatting>
  <conditionalFormatting sqref="AS231:AS232 AS234:AS238">
    <cfRule type="cellIs" dxfId="245" priority="289" stopIfTrue="1" operator="equal">
      <formula>0</formula>
    </cfRule>
  </conditionalFormatting>
  <conditionalFormatting sqref="AS231">
    <cfRule type="cellIs" dxfId="244" priority="288" stopIfTrue="1" operator="equal">
      <formula>0</formula>
    </cfRule>
  </conditionalFormatting>
  <conditionalFormatting sqref="AS233">
    <cfRule type="cellIs" dxfId="243" priority="287" stopIfTrue="1" operator="equal">
      <formula>0</formula>
    </cfRule>
  </conditionalFormatting>
  <conditionalFormatting sqref="AS22">
    <cfRule type="cellIs" dxfId="242" priority="286" stopIfTrue="1" operator="equal">
      <formula>0</formula>
    </cfRule>
  </conditionalFormatting>
  <conditionalFormatting sqref="AS124">
    <cfRule type="cellIs" dxfId="241" priority="285" stopIfTrue="1" operator="equal">
      <formula>0</formula>
    </cfRule>
  </conditionalFormatting>
  <conditionalFormatting sqref="AS122 AS124">
    <cfRule type="cellIs" dxfId="240" priority="284" stopIfTrue="1" operator="equal">
      <formula>0</formula>
    </cfRule>
  </conditionalFormatting>
  <conditionalFormatting sqref="AS123">
    <cfRule type="cellIs" dxfId="239" priority="283" stopIfTrue="1" operator="equal">
      <formula>0</formula>
    </cfRule>
  </conditionalFormatting>
  <conditionalFormatting sqref="AT23 AT64:AT75 AT77:AT94 AT132:AT144 AT178:AT190 AT239:AT251 AT31:AT43">
    <cfRule type="cellIs" dxfId="238" priority="282" stopIfTrue="1" operator="equal">
      <formula>0</formula>
    </cfRule>
  </conditionalFormatting>
  <conditionalFormatting sqref="AT6:AT9 AT12:AT21 AT23:AT24">
    <cfRule type="cellIs" dxfId="237" priority="281" stopIfTrue="1" operator="equal">
      <formula>0</formula>
    </cfRule>
  </conditionalFormatting>
  <conditionalFormatting sqref="AT11">
    <cfRule type="cellIs" dxfId="236" priority="280" stopIfTrue="1" operator="equal">
      <formula>0</formula>
    </cfRule>
  </conditionalFormatting>
  <conditionalFormatting sqref="AT74">
    <cfRule type="cellIs" dxfId="235" priority="279" stopIfTrue="1" operator="equal">
      <formula>0</formula>
    </cfRule>
  </conditionalFormatting>
  <conditionalFormatting sqref="AT58:AT62">
    <cfRule type="cellIs" dxfId="234" priority="278" stopIfTrue="1" operator="equal">
      <formula>0</formula>
    </cfRule>
  </conditionalFormatting>
  <conditionalFormatting sqref="AT63">
    <cfRule type="cellIs" dxfId="233" priority="277" stopIfTrue="1" operator="equal">
      <formula>0</formula>
    </cfRule>
  </conditionalFormatting>
  <conditionalFormatting sqref="AT10">
    <cfRule type="cellIs" dxfId="232" priority="276" stopIfTrue="1" operator="equal">
      <formula>0</formula>
    </cfRule>
  </conditionalFormatting>
  <conditionalFormatting sqref="AT26">
    <cfRule type="cellIs" dxfId="231" priority="275" stopIfTrue="1" operator="equal">
      <formula>0</formula>
    </cfRule>
  </conditionalFormatting>
  <conditionalFormatting sqref="AT27:AT30">
    <cfRule type="cellIs" dxfId="230" priority="274" stopIfTrue="1" operator="equal">
      <formula>0</formula>
    </cfRule>
  </conditionalFormatting>
  <conditionalFormatting sqref="AT25">
    <cfRule type="cellIs" dxfId="229" priority="273" stopIfTrue="1" operator="equal">
      <formula>0</formula>
    </cfRule>
  </conditionalFormatting>
  <conditionalFormatting sqref="AT76">
    <cfRule type="cellIs" dxfId="228" priority="272" stopIfTrue="1" operator="equal">
      <formula>0</formula>
    </cfRule>
  </conditionalFormatting>
  <conditionalFormatting sqref="AT126">
    <cfRule type="cellIs" dxfId="227" priority="266" stopIfTrue="1" operator="equal">
      <formula>0</formula>
    </cfRule>
  </conditionalFormatting>
  <conditionalFormatting sqref="AT107:AT110 AT113:AT121 AT125">
    <cfRule type="cellIs" dxfId="226" priority="271" stopIfTrue="1" operator="equal">
      <formula>0</formula>
    </cfRule>
  </conditionalFormatting>
  <conditionalFormatting sqref="AT112">
    <cfRule type="cellIs" dxfId="225" priority="270" stopIfTrue="1" operator="equal">
      <formula>0</formula>
    </cfRule>
  </conditionalFormatting>
  <conditionalFormatting sqref="AT111">
    <cfRule type="cellIs" dxfId="224" priority="269" stopIfTrue="1" operator="equal">
      <formula>0</formula>
    </cfRule>
  </conditionalFormatting>
  <conditionalFormatting sqref="AT127">
    <cfRule type="cellIs" dxfId="223" priority="268" stopIfTrue="1" operator="equal">
      <formula>0</formula>
    </cfRule>
  </conditionalFormatting>
  <conditionalFormatting sqref="AT128:AT131">
    <cfRule type="cellIs" dxfId="222" priority="267" stopIfTrue="1" operator="equal">
      <formula>0</formula>
    </cfRule>
  </conditionalFormatting>
  <conditionalFormatting sqref="AT160:AT171 AT173:AT177">
    <cfRule type="cellIs" dxfId="221" priority="265" stopIfTrue="1" operator="equal">
      <formula>0</formula>
    </cfRule>
  </conditionalFormatting>
  <conditionalFormatting sqref="AT170">
    <cfRule type="cellIs" dxfId="220" priority="264" stopIfTrue="1" operator="equal">
      <formula>0</formula>
    </cfRule>
  </conditionalFormatting>
  <conditionalFormatting sqref="AT154:AT158">
    <cfRule type="cellIs" dxfId="219" priority="263" stopIfTrue="1" operator="equal">
      <formula>0</formula>
    </cfRule>
  </conditionalFormatting>
  <conditionalFormatting sqref="AT159">
    <cfRule type="cellIs" dxfId="218" priority="262" stopIfTrue="1" operator="equal">
      <formula>0</formula>
    </cfRule>
  </conditionalFormatting>
  <conditionalFormatting sqref="AT172">
    <cfRule type="cellIs" dxfId="217" priority="261" stopIfTrue="1" operator="equal">
      <formula>0</formula>
    </cfRule>
  </conditionalFormatting>
  <conditionalFormatting sqref="AT211:AT220">
    <cfRule type="cellIs" dxfId="216" priority="260" stopIfTrue="1" operator="equal">
      <formula>0</formula>
    </cfRule>
  </conditionalFormatting>
  <conditionalFormatting sqref="AT205:AT209">
    <cfRule type="cellIs" dxfId="215" priority="259" stopIfTrue="1" operator="equal">
      <formula>0</formula>
    </cfRule>
  </conditionalFormatting>
  <conditionalFormatting sqref="AT210">
    <cfRule type="cellIs" dxfId="214" priority="258" stopIfTrue="1" operator="equal">
      <formula>0</formula>
    </cfRule>
  </conditionalFormatting>
  <conditionalFormatting sqref="AT231:AT232 AT234:AT238">
    <cfRule type="cellIs" dxfId="213" priority="257" stopIfTrue="1" operator="equal">
      <formula>0</formula>
    </cfRule>
  </conditionalFormatting>
  <conditionalFormatting sqref="AT231">
    <cfRule type="cellIs" dxfId="212" priority="256" stopIfTrue="1" operator="equal">
      <formula>0</formula>
    </cfRule>
  </conditionalFormatting>
  <conditionalFormatting sqref="AT233">
    <cfRule type="cellIs" dxfId="211" priority="255" stopIfTrue="1" operator="equal">
      <formula>0</formula>
    </cfRule>
  </conditionalFormatting>
  <conditionalFormatting sqref="AT22">
    <cfRule type="cellIs" dxfId="210" priority="254" stopIfTrue="1" operator="equal">
      <formula>0</formula>
    </cfRule>
  </conditionalFormatting>
  <conditionalFormatting sqref="AT124">
    <cfRule type="cellIs" dxfId="209" priority="253" stopIfTrue="1" operator="equal">
      <formula>0</formula>
    </cfRule>
  </conditionalFormatting>
  <conditionalFormatting sqref="AT122 AT124">
    <cfRule type="cellIs" dxfId="208" priority="252" stopIfTrue="1" operator="equal">
      <formula>0</formula>
    </cfRule>
  </conditionalFormatting>
  <conditionalFormatting sqref="AT123">
    <cfRule type="cellIs" dxfId="207" priority="251" stopIfTrue="1" operator="equal">
      <formula>0</formula>
    </cfRule>
  </conditionalFormatting>
  <conditionalFormatting sqref="AU23 AU64:AU75 AU77:AU94 AU132:AU144 AU178:AU190 AU239:AU251 AU31:AU43">
    <cfRule type="cellIs" dxfId="206" priority="250" stopIfTrue="1" operator="equal">
      <formula>0</formula>
    </cfRule>
  </conditionalFormatting>
  <conditionalFormatting sqref="AU6:AU9 AU12:AU21 AU23:AU24">
    <cfRule type="cellIs" dxfId="205" priority="249" stopIfTrue="1" operator="equal">
      <formula>0</formula>
    </cfRule>
  </conditionalFormatting>
  <conditionalFormatting sqref="AU11">
    <cfRule type="cellIs" dxfId="204" priority="248" stopIfTrue="1" operator="equal">
      <formula>0</formula>
    </cfRule>
  </conditionalFormatting>
  <conditionalFormatting sqref="AU74">
    <cfRule type="cellIs" dxfId="203" priority="247" stopIfTrue="1" operator="equal">
      <formula>0</formula>
    </cfRule>
  </conditionalFormatting>
  <conditionalFormatting sqref="AU58:AU62">
    <cfRule type="cellIs" dxfId="202" priority="246" stopIfTrue="1" operator="equal">
      <formula>0</formula>
    </cfRule>
  </conditionalFormatting>
  <conditionalFormatting sqref="AU63">
    <cfRule type="cellIs" dxfId="201" priority="245" stopIfTrue="1" operator="equal">
      <formula>0</formula>
    </cfRule>
  </conditionalFormatting>
  <conditionalFormatting sqref="AU10">
    <cfRule type="cellIs" dxfId="200" priority="244" stopIfTrue="1" operator="equal">
      <formula>0</formula>
    </cfRule>
  </conditionalFormatting>
  <conditionalFormatting sqref="AU26">
    <cfRule type="cellIs" dxfId="199" priority="243" stopIfTrue="1" operator="equal">
      <formula>0</formula>
    </cfRule>
  </conditionalFormatting>
  <conditionalFormatting sqref="AU27:AU30">
    <cfRule type="cellIs" dxfId="198" priority="242" stopIfTrue="1" operator="equal">
      <formula>0</formula>
    </cfRule>
  </conditionalFormatting>
  <conditionalFormatting sqref="AU25">
    <cfRule type="cellIs" dxfId="197" priority="241" stopIfTrue="1" operator="equal">
      <formula>0</formula>
    </cfRule>
  </conditionalFormatting>
  <conditionalFormatting sqref="AU76">
    <cfRule type="cellIs" dxfId="196" priority="240" stopIfTrue="1" operator="equal">
      <formula>0</formula>
    </cfRule>
  </conditionalFormatting>
  <conditionalFormatting sqref="AU126">
    <cfRule type="cellIs" dxfId="195" priority="234" stopIfTrue="1" operator="equal">
      <formula>0</formula>
    </cfRule>
  </conditionalFormatting>
  <conditionalFormatting sqref="AU107:AU110 AU113:AU121 AU125">
    <cfRule type="cellIs" dxfId="194" priority="239" stopIfTrue="1" operator="equal">
      <formula>0</formula>
    </cfRule>
  </conditionalFormatting>
  <conditionalFormatting sqref="AU112">
    <cfRule type="cellIs" dxfId="193" priority="238" stopIfTrue="1" operator="equal">
      <formula>0</formula>
    </cfRule>
  </conditionalFormatting>
  <conditionalFormatting sqref="AU111">
    <cfRule type="cellIs" dxfId="192" priority="237" stopIfTrue="1" operator="equal">
      <formula>0</formula>
    </cfRule>
  </conditionalFormatting>
  <conditionalFormatting sqref="AU127">
    <cfRule type="cellIs" dxfId="191" priority="236" stopIfTrue="1" operator="equal">
      <formula>0</formula>
    </cfRule>
  </conditionalFormatting>
  <conditionalFormatting sqref="AU128:AU131">
    <cfRule type="cellIs" dxfId="190" priority="235" stopIfTrue="1" operator="equal">
      <formula>0</formula>
    </cfRule>
  </conditionalFormatting>
  <conditionalFormatting sqref="AU160:AU171 AU173:AU177">
    <cfRule type="cellIs" dxfId="189" priority="233" stopIfTrue="1" operator="equal">
      <formula>0</formula>
    </cfRule>
  </conditionalFormatting>
  <conditionalFormatting sqref="AU170">
    <cfRule type="cellIs" dxfId="188" priority="232" stopIfTrue="1" operator="equal">
      <formula>0</formula>
    </cfRule>
  </conditionalFormatting>
  <conditionalFormatting sqref="AU154:AU158">
    <cfRule type="cellIs" dxfId="187" priority="231" stopIfTrue="1" operator="equal">
      <formula>0</formula>
    </cfRule>
  </conditionalFormatting>
  <conditionalFormatting sqref="AU159">
    <cfRule type="cellIs" dxfId="186" priority="230" stopIfTrue="1" operator="equal">
      <formula>0</formula>
    </cfRule>
  </conditionalFormatting>
  <conditionalFormatting sqref="AU172">
    <cfRule type="cellIs" dxfId="185" priority="229" stopIfTrue="1" operator="equal">
      <formula>0</formula>
    </cfRule>
  </conditionalFormatting>
  <conditionalFormatting sqref="AU211:AU220">
    <cfRule type="cellIs" dxfId="184" priority="228" stopIfTrue="1" operator="equal">
      <formula>0</formula>
    </cfRule>
  </conditionalFormatting>
  <conditionalFormatting sqref="AU205:AU209">
    <cfRule type="cellIs" dxfId="183" priority="227" stopIfTrue="1" operator="equal">
      <formula>0</formula>
    </cfRule>
  </conditionalFormatting>
  <conditionalFormatting sqref="AU210">
    <cfRule type="cellIs" dxfId="182" priority="226" stopIfTrue="1" operator="equal">
      <formula>0</formula>
    </cfRule>
  </conditionalFormatting>
  <conditionalFormatting sqref="AU231:AU232 AU234:AU238">
    <cfRule type="cellIs" dxfId="181" priority="225" stopIfTrue="1" operator="equal">
      <formula>0</formula>
    </cfRule>
  </conditionalFormatting>
  <conditionalFormatting sqref="AU231">
    <cfRule type="cellIs" dxfId="180" priority="224" stopIfTrue="1" operator="equal">
      <formula>0</formula>
    </cfRule>
  </conditionalFormatting>
  <conditionalFormatting sqref="AU233">
    <cfRule type="cellIs" dxfId="179" priority="223" stopIfTrue="1" operator="equal">
      <formula>0</formula>
    </cfRule>
  </conditionalFormatting>
  <conditionalFormatting sqref="AU22">
    <cfRule type="cellIs" dxfId="178" priority="222" stopIfTrue="1" operator="equal">
      <formula>0</formula>
    </cfRule>
  </conditionalFormatting>
  <conditionalFormatting sqref="AU124">
    <cfRule type="cellIs" dxfId="177" priority="221" stopIfTrue="1" operator="equal">
      <formula>0</formula>
    </cfRule>
  </conditionalFormatting>
  <conditionalFormatting sqref="AU122 AU124">
    <cfRule type="cellIs" dxfId="176" priority="220" stopIfTrue="1" operator="equal">
      <formula>0</formula>
    </cfRule>
  </conditionalFormatting>
  <conditionalFormatting sqref="AU123">
    <cfRule type="cellIs" dxfId="175" priority="219" stopIfTrue="1" operator="equal">
      <formula>0</formula>
    </cfRule>
  </conditionalFormatting>
  <conditionalFormatting sqref="AV23 AV64:AV75 AV77:AV94 AV132:AV144 AV178:AV190 AV239:AV251 AV31:AV43">
    <cfRule type="cellIs" dxfId="174" priority="218" stopIfTrue="1" operator="equal">
      <formula>0</formula>
    </cfRule>
  </conditionalFormatting>
  <conditionalFormatting sqref="AV6:AV9 AV12:AV21 AV23:AV24">
    <cfRule type="cellIs" dxfId="173" priority="217" stopIfTrue="1" operator="equal">
      <formula>0</formula>
    </cfRule>
  </conditionalFormatting>
  <conditionalFormatting sqref="AV11">
    <cfRule type="cellIs" dxfId="172" priority="216" stopIfTrue="1" operator="equal">
      <formula>0</formula>
    </cfRule>
  </conditionalFormatting>
  <conditionalFormatting sqref="AV74">
    <cfRule type="cellIs" dxfId="171" priority="215" stopIfTrue="1" operator="equal">
      <formula>0</formula>
    </cfRule>
  </conditionalFormatting>
  <conditionalFormatting sqref="AV58:AV62">
    <cfRule type="cellIs" dxfId="170" priority="214" stopIfTrue="1" operator="equal">
      <formula>0</formula>
    </cfRule>
  </conditionalFormatting>
  <conditionalFormatting sqref="AV63">
    <cfRule type="cellIs" dxfId="169" priority="213" stopIfTrue="1" operator="equal">
      <formula>0</formula>
    </cfRule>
  </conditionalFormatting>
  <conditionalFormatting sqref="AV10">
    <cfRule type="cellIs" dxfId="168" priority="212" stopIfTrue="1" operator="equal">
      <formula>0</formula>
    </cfRule>
  </conditionalFormatting>
  <conditionalFormatting sqref="AV26">
    <cfRule type="cellIs" dxfId="167" priority="211" stopIfTrue="1" operator="equal">
      <formula>0</formula>
    </cfRule>
  </conditionalFormatting>
  <conditionalFormatting sqref="AV27:AV30">
    <cfRule type="cellIs" dxfId="166" priority="210" stopIfTrue="1" operator="equal">
      <formula>0</formula>
    </cfRule>
  </conditionalFormatting>
  <conditionalFormatting sqref="AV25">
    <cfRule type="cellIs" dxfId="165" priority="209" stopIfTrue="1" operator="equal">
      <formula>0</formula>
    </cfRule>
  </conditionalFormatting>
  <conditionalFormatting sqref="AV76">
    <cfRule type="cellIs" dxfId="164" priority="208" stopIfTrue="1" operator="equal">
      <formula>0</formula>
    </cfRule>
  </conditionalFormatting>
  <conditionalFormatting sqref="AV126">
    <cfRule type="cellIs" dxfId="163" priority="202" stopIfTrue="1" operator="equal">
      <formula>0</formula>
    </cfRule>
  </conditionalFormatting>
  <conditionalFormatting sqref="AV107:AV110 AV113:AV121 AV125">
    <cfRule type="cellIs" dxfId="162" priority="207" stopIfTrue="1" operator="equal">
      <formula>0</formula>
    </cfRule>
  </conditionalFormatting>
  <conditionalFormatting sqref="AV112">
    <cfRule type="cellIs" dxfId="161" priority="206" stopIfTrue="1" operator="equal">
      <formula>0</formula>
    </cfRule>
  </conditionalFormatting>
  <conditionalFormatting sqref="AV111">
    <cfRule type="cellIs" dxfId="160" priority="205" stopIfTrue="1" operator="equal">
      <formula>0</formula>
    </cfRule>
  </conditionalFormatting>
  <conditionalFormatting sqref="AV127">
    <cfRule type="cellIs" dxfId="159" priority="204" stopIfTrue="1" operator="equal">
      <formula>0</formula>
    </cfRule>
  </conditionalFormatting>
  <conditionalFormatting sqref="AV128:AV131">
    <cfRule type="cellIs" dxfId="158" priority="203" stopIfTrue="1" operator="equal">
      <formula>0</formula>
    </cfRule>
  </conditionalFormatting>
  <conditionalFormatting sqref="AV160:AV171 AV173:AV177">
    <cfRule type="cellIs" dxfId="157" priority="201" stopIfTrue="1" operator="equal">
      <formula>0</formula>
    </cfRule>
  </conditionalFormatting>
  <conditionalFormatting sqref="AV170">
    <cfRule type="cellIs" dxfId="156" priority="200" stopIfTrue="1" operator="equal">
      <formula>0</formula>
    </cfRule>
  </conditionalFormatting>
  <conditionalFormatting sqref="AV154:AV158">
    <cfRule type="cellIs" dxfId="155" priority="199" stopIfTrue="1" operator="equal">
      <formula>0</formula>
    </cfRule>
  </conditionalFormatting>
  <conditionalFormatting sqref="AV159">
    <cfRule type="cellIs" dxfId="154" priority="198" stopIfTrue="1" operator="equal">
      <formula>0</formula>
    </cfRule>
  </conditionalFormatting>
  <conditionalFormatting sqref="AV172">
    <cfRule type="cellIs" dxfId="153" priority="197" stopIfTrue="1" operator="equal">
      <formula>0</formula>
    </cfRule>
  </conditionalFormatting>
  <conditionalFormatting sqref="AV211:AV220">
    <cfRule type="cellIs" dxfId="152" priority="196" stopIfTrue="1" operator="equal">
      <formula>0</formula>
    </cfRule>
  </conditionalFormatting>
  <conditionalFormatting sqref="AV205:AV209">
    <cfRule type="cellIs" dxfId="151" priority="195" stopIfTrue="1" operator="equal">
      <formula>0</formula>
    </cfRule>
  </conditionalFormatting>
  <conditionalFormatting sqref="AV210">
    <cfRule type="cellIs" dxfId="150" priority="194" stopIfTrue="1" operator="equal">
      <formula>0</formula>
    </cfRule>
  </conditionalFormatting>
  <conditionalFormatting sqref="AV231:AV232 AV234:AV238">
    <cfRule type="cellIs" dxfId="149" priority="193" stopIfTrue="1" operator="equal">
      <formula>0</formula>
    </cfRule>
  </conditionalFormatting>
  <conditionalFormatting sqref="AV231">
    <cfRule type="cellIs" dxfId="148" priority="192" stopIfTrue="1" operator="equal">
      <formula>0</formula>
    </cfRule>
  </conditionalFormatting>
  <conditionalFormatting sqref="AV233">
    <cfRule type="cellIs" dxfId="147" priority="191" stopIfTrue="1" operator="equal">
      <formula>0</formula>
    </cfRule>
  </conditionalFormatting>
  <conditionalFormatting sqref="AV22">
    <cfRule type="cellIs" dxfId="146" priority="190" stopIfTrue="1" operator="equal">
      <formula>0</formula>
    </cfRule>
  </conditionalFormatting>
  <conditionalFormatting sqref="AV124">
    <cfRule type="cellIs" dxfId="145" priority="189" stopIfTrue="1" operator="equal">
      <formula>0</formula>
    </cfRule>
  </conditionalFormatting>
  <conditionalFormatting sqref="AV122 AV124">
    <cfRule type="cellIs" dxfId="144" priority="188" stopIfTrue="1" operator="equal">
      <formula>0</formula>
    </cfRule>
  </conditionalFormatting>
  <conditionalFormatting sqref="AV123">
    <cfRule type="cellIs" dxfId="143" priority="187" stopIfTrue="1" operator="equal">
      <formula>0</formula>
    </cfRule>
  </conditionalFormatting>
  <conditionalFormatting sqref="AW23 AW64:AW75 AW77:AW94 AW132:AW144 AW178:AW190 AW239:AW251 AW31:AW43">
    <cfRule type="cellIs" dxfId="142" priority="186" stopIfTrue="1" operator="equal">
      <formula>0</formula>
    </cfRule>
  </conditionalFormatting>
  <conditionalFormatting sqref="AW6:AW9 AW12:AW21 AW23:AW24">
    <cfRule type="cellIs" dxfId="141" priority="185" stopIfTrue="1" operator="equal">
      <formula>0</formula>
    </cfRule>
  </conditionalFormatting>
  <conditionalFormatting sqref="AW11">
    <cfRule type="cellIs" dxfId="140" priority="184" stopIfTrue="1" operator="equal">
      <formula>0</formula>
    </cfRule>
  </conditionalFormatting>
  <conditionalFormatting sqref="AW74">
    <cfRule type="cellIs" dxfId="139" priority="183" stopIfTrue="1" operator="equal">
      <formula>0</formula>
    </cfRule>
  </conditionalFormatting>
  <conditionalFormatting sqref="AW58:AW62">
    <cfRule type="cellIs" dxfId="138" priority="182" stopIfTrue="1" operator="equal">
      <formula>0</formula>
    </cfRule>
  </conditionalFormatting>
  <conditionalFormatting sqref="AW63">
    <cfRule type="cellIs" dxfId="137" priority="181" stopIfTrue="1" operator="equal">
      <formula>0</formula>
    </cfRule>
  </conditionalFormatting>
  <conditionalFormatting sqref="AW10">
    <cfRule type="cellIs" dxfId="136" priority="180" stopIfTrue="1" operator="equal">
      <formula>0</formula>
    </cfRule>
  </conditionalFormatting>
  <conditionalFormatting sqref="AW26">
    <cfRule type="cellIs" dxfId="135" priority="179" stopIfTrue="1" operator="equal">
      <formula>0</formula>
    </cfRule>
  </conditionalFormatting>
  <conditionalFormatting sqref="AW27:AW30">
    <cfRule type="cellIs" dxfId="134" priority="178" stopIfTrue="1" operator="equal">
      <formula>0</formula>
    </cfRule>
  </conditionalFormatting>
  <conditionalFormatting sqref="AW25">
    <cfRule type="cellIs" dxfId="133" priority="177" stopIfTrue="1" operator="equal">
      <formula>0</formula>
    </cfRule>
  </conditionalFormatting>
  <conditionalFormatting sqref="AW76">
    <cfRule type="cellIs" dxfId="132" priority="176" stopIfTrue="1" operator="equal">
      <formula>0</formula>
    </cfRule>
  </conditionalFormatting>
  <conditionalFormatting sqref="AW126">
    <cfRule type="cellIs" dxfId="131" priority="170" stopIfTrue="1" operator="equal">
      <formula>0</formula>
    </cfRule>
  </conditionalFormatting>
  <conditionalFormatting sqref="AW107:AW110 AW113:AW121 AW125">
    <cfRule type="cellIs" dxfId="130" priority="175" stopIfTrue="1" operator="equal">
      <formula>0</formula>
    </cfRule>
  </conditionalFormatting>
  <conditionalFormatting sqref="AW112">
    <cfRule type="cellIs" dxfId="129" priority="174" stopIfTrue="1" operator="equal">
      <formula>0</formula>
    </cfRule>
  </conditionalFormatting>
  <conditionalFormatting sqref="AW111">
    <cfRule type="cellIs" dxfId="128" priority="173" stopIfTrue="1" operator="equal">
      <formula>0</formula>
    </cfRule>
  </conditionalFormatting>
  <conditionalFormatting sqref="AW127">
    <cfRule type="cellIs" dxfId="127" priority="172" stopIfTrue="1" operator="equal">
      <formula>0</formula>
    </cfRule>
  </conditionalFormatting>
  <conditionalFormatting sqref="AW128:AW131">
    <cfRule type="cellIs" dxfId="126" priority="171" stopIfTrue="1" operator="equal">
      <formula>0</formula>
    </cfRule>
  </conditionalFormatting>
  <conditionalFormatting sqref="AW160:AW171 AW173:AW177">
    <cfRule type="cellIs" dxfId="125" priority="169" stopIfTrue="1" operator="equal">
      <formula>0</formula>
    </cfRule>
  </conditionalFormatting>
  <conditionalFormatting sqref="AW170">
    <cfRule type="cellIs" dxfId="124" priority="168" stopIfTrue="1" operator="equal">
      <formula>0</formula>
    </cfRule>
  </conditionalFormatting>
  <conditionalFormatting sqref="AW154:AW158">
    <cfRule type="cellIs" dxfId="123" priority="167" stopIfTrue="1" operator="equal">
      <formula>0</formula>
    </cfRule>
  </conditionalFormatting>
  <conditionalFormatting sqref="AW159">
    <cfRule type="cellIs" dxfId="122" priority="166" stopIfTrue="1" operator="equal">
      <formula>0</formula>
    </cfRule>
  </conditionalFormatting>
  <conditionalFormatting sqref="AW172">
    <cfRule type="cellIs" dxfId="121" priority="165" stopIfTrue="1" operator="equal">
      <formula>0</formula>
    </cfRule>
  </conditionalFormatting>
  <conditionalFormatting sqref="AW211:AW220">
    <cfRule type="cellIs" dxfId="120" priority="164" stopIfTrue="1" operator="equal">
      <formula>0</formula>
    </cfRule>
  </conditionalFormatting>
  <conditionalFormatting sqref="AW205:AW209">
    <cfRule type="cellIs" dxfId="119" priority="163" stopIfTrue="1" operator="equal">
      <formula>0</formula>
    </cfRule>
  </conditionalFormatting>
  <conditionalFormatting sqref="AW210">
    <cfRule type="cellIs" dxfId="118" priority="162" stopIfTrue="1" operator="equal">
      <formula>0</formula>
    </cfRule>
  </conditionalFormatting>
  <conditionalFormatting sqref="AW231:AW232 AW234:AW238">
    <cfRule type="cellIs" dxfId="117" priority="161" stopIfTrue="1" operator="equal">
      <formula>0</formula>
    </cfRule>
  </conditionalFormatting>
  <conditionalFormatting sqref="AW231">
    <cfRule type="cellIs" dxfId="116" priority="160" stopIfTrue="1" operator="equal">
      <formula>0</formula>
    </cfRule>
  </conditionalFormatting>
  <conditionalFormatting sqref="AW233">
    <cfRule type="cellIs" dxfId="115" priority="159" stopIfTrue="1" operator="equal">
      <formula>0</formula>
    </cfRule>
  </conditionalFormatting>
  <conditionalFormatting sqref="AW22">
    <cfRule type="cellIs" dxfId="114" priority="158" stopIfTrue="1" operator="equal">
      <formula>0</formula>
    </cfRule>
  </conditionalFormatting>
  <conditionalFormatting sqref="AW124">
    <cfRule type="cellIs" dxfId="113" priority="157" stopIfTrue="1" operator="equal">
      <formula>0</formula>
    </cfRule>
  </conditionalFormatting>
  <conditionalFormatting sqref="AW122 AW124">
    <cfRule type="cellIs" dxfId="112" priority="156" stopIfTrue="1" operator="equal">
      <formula>0</formula>
    </cfRule>
  </conditionalFormatting>
  <conditionalFormatting sqref="AW123">
    <cfRule type="cellIs" dxfId="111" priority="155" stopIfTrue="1" operator="equal">
      <formula>0</formula>
    </cfRule>
  </conditionalFormatting>
  <conditionalFormatting sqref="AX23 AX64:AX75 AX77:AX94 AX132:AX144 AX178:AX190 AX239:AX251 AX31:AX43">
    <cfRule type="cellIs" dxfId="110" priority="154" stopIfTrue="1" operator="equal">
      <formula>0</formula>
    </cfRule>
  </conditionalFormatting>
  <conditionalFormatting sqref="AX6:AX9 AX12:AX21 AX23:AX24">
    <cfRule type="cellIs" dxfId="109" priority="153" stopIfTrue="1" operator="equal">
      <formula>0</formula>
    </cfRule>
  </conditionalFormatting>
  <conditionalFormatting sqref="AX11">
    <cfRule type="cellIs" dxfId="108" priority="152" stopIfTrue="1" operator="equal">
      <formula>0</formula>
    </cfRule>
  </conditionalFormatting>
  <conditionalFormatting sqref="AX74">
    <cfRule type="cellIs" dxfId="107" priority="151" stopIfTrue="1" operator="equal">
      <formula>0</formula>
    </cfRule>
  </conditionalFormatting>
  <conditionalFormatting sqref="AX58:AX62">
    <cfRule type="cellIs" dxfId="106" priority="150" stopIfTrue="1" operator="equal">
      <formula>0</formula>
    </cfRule>
  </conditionalFormatting>
  <conditionalFormatting sqref="AX63">
    <cfRule type="cellIs" dxfId="105" priority="149" stopIfTrue="1" operator="equal">
      <formula>0</formula>
    </cfRule>
  </conditionalFormatting>
  <conditionalFormatting sqref="AX10">
    <cfRule type="cellIs" dxfId="104" priority="148" stopIfTrue="1" operator="equal">
      <formula>0</formula>
    </cfRule>
  </conditionalFormatting>
  <conditionalFormatting sqref="AX26">
    <cfRule type="cellIs" dxfId="103" priority="147" stopIfTrue="1" operator="equal">
      <formula>0</formula>
    </cfRule>
  </conditionalFormatting>
  <conditionalFormatting sqref="AX27:AX30">
    <cfRule type="cellIs" dxfId="102" priority="146" stopIfTrue="1" operator="equal">
      <formula>0</formula>
    </cfRule>
  </conditionalFormatting>
  <conditionalFormatting sqref="AX25">
    <cfRule type="cellIs" dxfId="101" priority="145" stopIfTrue="1" operator="equal">
      <formula>0</formula>
    </cfRule>
  </conditionalFormatting>
  <conditionalFormatting sqref="AX76">
    <cfRule type="cellIs" dxfId="100" priority="144" stopIfTrue="1" operator="equal">
      <formula>0</formula>
    </cfRule>
  </conditionalFormatting>
  <conditionalFormatting sqref="AX126">
    <cfRule type="cellIs" dxfId="99" priority="138" stopIfTrue="1" operator="equal">
      <formula>0</formula>
    </cfRule>
  </conditionalFormatting>
  <conditionalFormatting sqref="AX107:AX110 AX113:AX121 AX125">
    <cfRule type="cellIs" dxfId="98" priority="143" stopIfTrue="1" operator="equal">
      <formula>0</formula>
    </cfRule>
  </conditionalFormatting>
  <conditionalFormatting sqref="AX112">
    <cfRule type="cellIs" dxfId="97" priority="142" stopIfTrue="1" operator="equal">
      <formula>0</formula>
    </cfRule>
  </conditionalFormatting>
  <conditionalFormatting sqref="AX111">
    <cfRule type="cellIs" dxfId="96" priority="141" stopIfTrue="1" operator="equal">
      <formula>0</formula>
    </cfRule>
  </conditionalFormatting>
  <conditionalFormatting sqref="AX127">
    <cfRule type="cellIs" dxfId="95" priority="140" stopIfTrue="1" operator="equal">
      <formula>0</formula>
    </cfRule>
  </conditionalFormatting>
  <conditionalFormatting sqref="AX128:AX131">
    <cfRule type="cellIs" dxfId="94" priority="139" stopIfTrue="1" operator="equal">
      <formula>0</formula>
    </cfRule>
  </conditionalFormatting>
  <conditionalFormatting sqref="AX160:AX171 AX173:AX177">
    <cfRule type="cellIs" dxfId="93" priority="137" stopIfTrue="1" operator="equal">
      <formula>0</formula>
    </cfRule>
  </conditionalFormatting>
  <conditionalFormatting sqref="AX170">
    <cfRule type="cellIs" dxfId="92" priority="136" stopIfTrue="1" operator="equal">
      <formula>0</formula>
    </cfRule>
  </conditionalFormatting>
  <conditionalFormatting sqref="AX154:AX158">
    <cfRule type="cellIs" dxfId="91" priority="135" stopIfTrue="1" operator="equal">
      <formula>0</formula>
    </cfRule>
  </conditionalFormatting>
  <conditionalFormatting sqref="AX159">
    <cfRule type="cellIs" dxfId="90" priority="134" stopIfTrue="1" operator="equal">
      <formula>0</formula>
    </cfRule>
  </conditionalFormatting>
  <conditionalFormatting sqref="AX172">
    <cfRule type="cellIs" dxfId="89" priority="133" stopIfTrue="1" operator="equal">
      <formula>0</formula>
    </cfRule>
  </conditionalFormatting>
  <conditionalFormatting sqref="AX211:AX220">
    <cfRule type="cellIs" dxfId="88" priority="132" stopIfTrue="1" operator="equal">
      <formula>0</formula>
    </cfRule>
  </conditionalFormatting>
  <conditionalFormatting sqref="AX205:AX209">
    <cfRule type="cellIs" dxfId="87" priority="131" stopIfTrue="1" operator="equal">
      <formula>0</formula>
    </cfRule>
  </conditionalFormatting>
  <conditionalFormatting sqref="AX210">
    <cfRule type="cellIs" dxfId="86" priority="130" stopIfTrue="1" operator="equal">
      <formula>0</formula>
    </cfRule>
  </conditionalFormatting>
  <conditionalFormatting sqref="AX231:AX232 AX234:AX238">
    <cfRule type="cellIs" dxfId="85" priority="129" stopIfTrue="1" operator="equal">
      <formula>0</formula>
    </cfRule>
  </conditionalFormatting>
  <conditionalFormatting sqref="AX231">
    <cfRule type="cellIs" dxfId="84" priority="128" stopIfTrue="1" operator="equal">
      <formula>0</formula>
    </cfRule>
  </conditionalFormatting>
  <conditionalFormatting sqref="AX233">
    <cfRule type="cellIs" dxfId="83" priority="127" stopIfTrue="1" operator="equal">
      <formula>0</formula>
    </cfRule>
  </conditionalFormatting>
  <conditionalFormatting sqref="AX22">
    <cfRule type="cellIs" dxfId="82" priority="126" stopIfTrue="1" operator="equal">
      <formula>0</formula>
    </cfRule>
  </conditionalFormatting>
  <conditionalFormatting sqref="AX124">
    <cfRule type="cellIs" dxfId="81" priority="125" stopIfTrue="1" operator="equal">
      <formula>0</formula>
    </cfRule>
  </conditionalFormatting>
  <conditionalFormatting sqref="AX122 AX124">
    <cfRule type="cellIs" dxfId="80" priority="124" stopIfTrue="1" operator="equal">
      <formula>0</formula>
    </cfRule>
  </conditionalFormatting>
  <conditionalFormatting sqref="AX123">
    <cfRule type="cellIs" dxfId="79" priority="123" stopIfTrue="1" operator="equal">
      <formula>0</formula>
    </cfRule>
  </conditionalFormatting>
  <conditionalFormatting sqref="AY23 AY64:AY75 AY77:AY94 AY132:AY144 AY178:AY190 AY239:AY251 AY31:AY43">
    <cfRule type="cellIs" dxfId="78" priority="122" stopIfTrue="1" operator="equal">
      <formula>0</formula>
    </cfRule>
  </conditionalFormatting>
  <conditionalFormatting sqref="AY6:AY9 AY12:AY21 AY23:AY24">
    <cfRule type="cellIs" dxfId="77" priority="121" stopIfTrue="1" operator="equal">
      <formula>0</formula>
    </cfRule>
  </conditionalFormatting>
  <conditionalFormatting sqref="AY11">
    <cfRule type="cellIs" dxfId="76" priority="120" stopIfTrue="1" operator="equal">
      <formula>0</formula>
    </cfRule>
  </conditionalFormatting>
  <conditionalFormatting sqref="AY74">
    <cfRule type="cellIs" dxfId="75" priority="119" stopIfTrue="1" operator="equal">
      <formula>0</formula>
    </cfRule>
  </conditionalFormatting>
  <conditionalFormatting sqref="AY58:AY62">
    <cfRule type="cellIs" dxfId="74" priority="118" stopIfTrue="1" operator="equal">
      <formula>0</formula>
    </cfRule>
  </conditionalFormatting>
  <conditionalFormatting sqref="AY63">
    <cfRule type="cellIs" dxfId="73" priority="117" stopIfTrue="1" operator="equal">
      <formula>0</formula>
    </cfRule>
  </conditionalFormatting>
  <conditionalFormatting sqref="AY10">
    <cfRule type="cellIs" dxfId="72" priority="116" stopIfTrue="1" operator="equal">
      <formula>0</formula>
    </cfRule>
  </conditionalFormatting>
  <conditionalFormatting sqref="AY26">
    <cfRule type="cellIs" dxfId="71" priority="115" stopIfTrue="1" operator="equal">
      <formula>0</formula>
    </cfRule>
  </conditionalFormatting>
  <conditionalFormatting sqref="AY27:AY30">
    <cfRule type="cellIs" dxfId="70" priority="114" stopIfTrue="1" operator="equal">
      <formula>0</formula>
    </cfRule>
  </conditionalFormatting>
  <conditionalFormatting sqref="AY25">
    <cfRule type="cellIs" dxfId="69" priority="113" stopIfTrue="1" operator="equal">
      <formula>0</formula>
    </cfRule>
  </conditionalFormatting>
  <conditionalFormatting sqref="AY76">
    <cfRule type="cellIs" dxfId="68" priority="112" stopIfTrue="1" operator="equal">
      <formula>0</formula>
    </cfRule>
  </conditionalFormatting>
  <conditionalFormatting sqref="AY126">
    <cfRule type="cellIs" dxfId="67" priority="106" stopIfTrue="1" operator="equal">
      <formula>0</formula>
    </cfRule>
  </conditionalFormatting>
  <conditionalFormatting sqref="AY107:AY110 AY113:AY121 AY125">
    <cfRule type="cellIs" dxfId="66" priority="111" stopIfTrue="1" operator="equal">
      <formula>0</formula>
    </cfRule>
  </conditionalFormatting>
  <conditionalFormatting sqref="AY112">
    <cfRule type="cellIs" dxfId="65" priority="110" stopIfTrue="1" operator="equal">
      <formula>0</formula>
    </cfRule>
  </conditionalFormatting>
  <conditionalFormatting sqref="AY111">
    <cfRule type="cellIs" dxfId="64" priority="109" stopIfTrue="1" operator="equal">
      <formula>0</formula>
    </cfRule>
  </conditionalFormatting>
  <conditionalFormatting sqref="AY127">
    <cfRule type="cellIs" dxfId="63" priority="108" stopIfTrue="1" operator="equal">
      <formula>0</formula>
    </cfRule>
  </conditionalFormatting>
  <conditionalFormatting sqref="AY128:AY131">
    <cfRule type="cellIs" dxfId="62" priority="107" stopIfTrue="1" operator="equal">
      <formula>0</formula>
    </cfRule>
  </conditionalFormatting>
  <conditionalFormatting sqref="AY160:AY171 AY173:AY177">
    <cfRule type="cellIs" dxfId="61" priority="105" stopIfTrue="1" operator="equal">
      <formula>0</formula>
    </cfRule>
  </conditionalFormatting>
  <conditionalFormatting sqref="AY170">
    <cfRule type="cellIs" dxfId="60" priority="104" stopIfTrue="1" operator="equal">
      <formula>0</formula>
    </cfRule>
  </conditionalFormatting>
  <conditionalFormatting sqref="AY154:AY158">
    <cfRule type="cellIs" dxfId="59" priority="103" stopIfTrue="1" operator="equal">
      <formula>0</formula>
    </cfRule>
  </conditionalFormatting>
  <conditionalFormatting sqref="AY159">
    <cfRule type="cellIs" dxfId="58" priority="102" stopIfTrue="1" operator="equal">
      <formula>0</formula>
    </cfRule>
  </conditionalFormatting>
  <conditionalFormatting sqref="AY172">
    <cfRule type="cellIs" dxfId="57" priority="101" stopIfTrue="1" operator="equal">
      <formula>0</formula>
    </cfRule>
  </conditionalFormatting>
  <conditionalFormatting sqref="AY211:AY220">
    <cfRule type="cellIs" dxfId="56" priority="100" stopIfTrue="1" operator="equal">
      <formula>0</formula>
    </cfRule>
  </conditionalFormatting>
  <conditionalFormatting sqref="AY205:AY209">
    <cfRule type="cellIs" dxfId="55" priority="99" stopIfTrue="1" operator="equal">
      <formula>0</formula>
    </cfRule>
  </conditionalFormatting>
  <conditionalFormatting sqref="AY210">
    <cfRule type="cellIs" dxfId="54" priority="98" stopIfTrue="1" operator="equal">
      <formula>0</formula>
    </cfRule>
  </conditionalFormatting>
  <conditionalFormatting sqref="AY231:AY232 AY234:AY238">
    <cfRule type="cellIs" dxfId="53" priority="97" stopIfTrue="1" operator="equal">
      <formula>0</formula>
    </cfRule>
  </conditionalFormatting>
  <conditionalFormatting sqref="AY231">
    <cfRule type="cellIs" dxfId="52" priority="96" stopIfTrue="1" operator="equal">
      <formula>0</formula>
    </cfRule>
  </conditionalFormatting>
  <conditionalFormatting sqref="AY233">
    <cfRule type="cellIs" dxfId="51" priority="95" stopIfTrue="1" operator="equal">
      <formula>0</formula>
    </cfRule>
  </conditionalFormatting>
  <conditionalFormatting sqref="AY22">
    <cfRule type="cellIs" dxfId="50" priority="94" stopIfTrue="1" operator="equal">
      <formula>0</formula>
    </cfRule>
  </conditionalFormatting>
  <conditionalFormatting sqref="AY124">
    <cfRule type="cellIs" dxfId="49" priority="93" stopIfTrue="1" operator="equal">
      <formula>0</formula>
    </cfRule>
  </conditionalFormatting>
  <conditionalFormatting sqref="AY122 AY124">
    <cfRule type="cellIs" dxfId="48" priority="92" stopIfTrue="1" operator="equal">
      <formula>0</formula>
    </cfRule>
  </conditionalFormatting>
  <conditionalFormatting sqref="AY123">
    <cfRule type="cellIs" dxfId="47" priority="91" stopIfTrue="1" operator="equal">
      <formula>0</formula>
    </cfRule>
  </conditionalFormatting>
  <conditionalFormatting sqref="V58:W94 W31 W132 V17:W18 V133:W144 V178:W190 V239:W251 V32:W43 W6:W16 W19:W26 W154:W177 W205:W220 W231:W238 W107:W127">
    <cfRule type="cellIs" dxfId="46" priority="45" stopIfTrue="1" operator="equal">
      <formula>0</formula>
    </cfRule>
  </conditionalFormatting>
  <conditionalFormatting sqref="V6:V21 V23:V26">
    <cfRule type="cellIs" dxfId="45" priority="44" stopIfTrue="1" operator="equal">
      <formula>0</formula>
    </cfRule>
  </conditionalFormatting>
  <conditionalFormatting sqref="W77:W78">
    <cfRule type="cellIs" dxfId="44" priority="43" stopIfTrue="1" operator="equal">
      <formula>0</formula>
    </cfRule>
  </conditionalFormatting>
  <conditionalFormatting sqref="V27:V30">
    <cfRule type="cellIs" dxfId="43" priority="42" stopIfTrue="1" operator="equal">
      <formula>0</formula>
    </cfRule>
  </conditionalFormatting>
  <conditionalFormatting sqref="W27:W30">
    <cfRule type="cellIs" dxfId="42" priority="41" stopIfTrue="1" operator="equal">
      <formula>0</formula>
    </cfRule>
  </conditionalFormatting>
  <conditionalFormatting sqref="V118:W119">
    <cfRule type="cellIs" dxfId="41" priority="40" stopIfTrue="1" operator="equal">
      <formula>0</formula>
    </cfRule>
  </conditionalFormatting>
  <conditionalFormatting sqref="V107:W121 V125:W127">
    <cfRule type="cellIs" dxfId="40" priority="39" stopIfTrue="1" operator="equal">
      <formula>0</formula>
    </cfRule>
  </conditionalFormatting>
  <conditionalFormatting sqref="V128:W131">
    <cfRule type="cellIs" dxfId="39" priority="38" stopIfTrue="1" operator="equal">
      <formula>0</formula>
    </cfRule>
  </conditionalFormatting>
  <conditionalFormatting sqref="W128:W131">
    <cfRule type="cellIs" dxfId="38" priority="37" stopIfTrue="1" operator="equal">
      <formula>0</formula>
    </cfRule>
  </conditionalFormatting>
  <conditionalFormatting sqref="V154:W177">
    <cfRule type="cellIs" dxfId="37" priority="36" stopIfTrue="1" operator="equal">
      <formula>0</formula>
    </cfRule>
  </conditionalFormatting>
  <conditionalFormatting sqref="V205:W220">
    <cfRule type="cellIs" dxfId="36" priority="35" stopIfTrue="1" operator="equal">
      <formula>0</formula>
    </cfRule>
  </conditionalFormatting>
  <conditionalFormatting sqref="V231:W238">
    <cfRule type="cellIs" dxfId="35" priority="34" stopIfTrue="1" operator="equal">
      <formula>0</formula>
    </cfRule>
  </conditionalFormatting>
  <conditionalFormatting sqref="X82">
    <cfRule type="cellIs" dxfId="34" priority="78" stopIfTrue="1" operator="equal">
      <formula>0</formula>
    </cfRule>
  </conditionalFormatting>
  <conditionalFormatting sqref="X83">
    <cfRule type="cellIs" dxfId="33" priority="77" stopIfTrue="1" operator="equal">
      <formula>0</formula>
    </cfRule>
  </conditionalFormatting>
  <conditionalFormatting sqref="W123">
    <cfRule type="cellIs" dxfId="32" priority="2" stopIfTrue="1" operator="equal">
      <formula>0</formula>
    </cfRule>
  </conditionalFormatting>
  <conditionalFormatting sqref="W107:W121 W125:W127">
    <cfRule type="cellIs" dxfId="31" priority="29" stopIfTrue="1" operator="equal">
      <formula>0</formula>
    </cfRule>
  </conditionalFormatting>
  <conditionalFormatting sqref="W128:W131">
    <cfRule type="cellIs" dxfId="30" priority="28" stopIfTrue="1" operator="equal">
      <formula>0</formula>
    </cfRule>
  </conditionalFormatting>
  <conditionalFormatting sqref="W205:W220">
    <cfRule type="cellIs" dxfId="29" priority="27" stopIfTrue="1" operator="equal">
      <formula>0</formula>
    </cfRule>
  </conditionalFormatting>
  <conditionalFormatting sqref="W31">
    <cfRule type="cellIs" dxfId="28" priority="26" stopIfTrue="1" operator="equal">
      <formula>0</formula>
    </cfRule>
  </conditionalFormatting>
  <conditionalFormatting sqref="W132">
    <cfRule type="cellIs" dxfId="27" priority="25" stopIfTrue="1" operator="equal">
      <formula>0</formula>
    </cfRule>
  </conditionalFormatting>
  <conditionalFormatting sqref="W6:W21 W23:W26">
    <cfRule type="cellIs" dxfId="26" priority="24" stopIfTrue="1" operator="equal">
      <formula>0</formula>
    </cfRule>
  </conditionalFormatting>
  <conditionalFormatting sqref="V6:V21 V23:V26">
    <cfRule type="cellIs" dxfId="25" priority="23" stopIfTrue="1" operator="equal">
      <formula>0</formula>
    </cfRule>
  </conditionalFormatting>
  <conditionalFormatting sqref="W27:W30">
    <cfRule type="cellIs" dxfId="24" priority="22" stopIfTrue="1" operator="equal">
      <formula>0</formula>
    </cfRule>
  </conditionalFormatting>
  <conditionalFormatting sqref="V27:V30">
    <cfRule type="cellIs" dxfId="23" priority="21" stopIfTrue="1" operator="equal">
      <formula>0</formula>
    </cfRule>
  </conditionalFormatting>
  <conditionalFormatting sqref="W107:W121 W125:W127">
    <cfRule type="cellIs" dxfId="22" priority="20" stopIfTrue="1" operator="equal">
      <formula>0</formula>
    </cfRule>
  </conditionalFormatting>
  <conditionalFormatting sqref="V107:W121 V125:W127">
    <cfRule type="cellIs" dxfId="21" priority="19" stopIfTrue="1" operator="equal">
      <formula>0</formula>
    </cfRule>
  </conditionalFormatting>
  <conditionalFormatting sqref="W128:W131">
    <cfRule type="cellIs" dxfId="20" priority="18" stopIfTrue="1" operator="equal">
      <formula>0</formula>
    </cfRule>
  </conditionalFormatting>
  <conditionalFormatting sqref="V128:W131">
    <cfRule type="cellIs" dxfId="19" priority="17" stopIfTrue="1" operator="equal">
      <formula>0</formula>
    </cfRule>
  </conditionalFormatting>
  <conditionalFormatting sqref="W31">
    <cfRule type="cellIs" dxfId="18" priority="16" stopIfTrue="1" operator="equal">
      <formula>0</formula>
    </cfRule>
  </conditionalFormatting>
  <conditionalFormatting sqref="V31">
    <cfRule type="cellIs" dxfId="17" priority="15" stopIfTrue="1" operator="equal">
      <formula>0</formula>
    </cfRule>
  </conditionalFormatting>
  <conditionalFormatting sqref="W132">
    <cfRule type="cellIs" dxfId="16" priority="14" stopIfTrue="1" operator="equal">
      <formula>0</formula>
    </cfRule>
  </conditionalFormatting>
  <conditionalFormatting sqref="V132:W132">
    <cfRule type="cellIs" dxfId="15" priority="13" stopIfTrue="1" operator="equal">
      <formula>0</formula>
    </cfRule>
  </conditionalFormatting>
  <conditionalFormatting sqref="V22">
    <cfRule type="cellIs" dxfId="14" priority="12" stopIfTrue="1" operator="equal">
      <formula>0</formula>
    </cfRule>
  </conditionalFormatting>
  <conditionalFormatting sqref="W22">
    <cfRule type="cellIs" dxfId="13" priority="11" stopIfTrue="1" operator="equal">
      <formula>0</formula>
    </cfRule>
  </conditionalFormatting>
  <conditionalFormatting sqref="W22">
    <cfRule type="cellIs" dxfId="12" priority="10" stopIfTrue="1" operator="equal">
      <formula>0</formula>
    </cfRule>
  </conditionalFormatting>
  <conditionalFormatting sqref="V22">
    <cfRule type="cellIs" dxfId="11" priority="9" stopIfTrue="1" operator="equal">
      <formula>0</formula>
    </cfRule>
  </conditionalFormatting>
  <conditionalFormatting sqref="V122:W122 V124:W124">
    <cfRule type="cellIs" dxfId="10" priority="8" stopIfTrue="1" operator="equal">
      <formula>0</formula>
    </cfRule>
  </conditionalFormatting>
  <conditionalFormatting sqref="W122 W124">
    <cfRule type="cellIs" dxfId="9" priority="7" stopIfTrue="1" operator="equal">
      <formula>0</formula>
    </cfRule>
  </conditionalFormatting>
  <conditionalFormatting sqref="W122 W124">
    <cfRule type="cellIs" dxfId="8" priority="6" stopIfTrue="1" operator="equal">
      <formula>0</formula>
    </cfRule>
  </conditionalFormatting>
  <conditionalFormatting sqref="V122:W122 V124:W124">
    <cfRule type="cellIs" dxfId="7" priority="5" stopIfTrue="1" operator="equal">
      <formula>0</formula>
    </cfRule>
  </conditionalFormatting>
  <conditionalFormatting sqref="V123:W123">
    <cfRule type="cellIs" dxfId="6" priority="4" stopIfTrue="1" operator="equal">
      <formula>0</formula>
    </cfRule>
  </conditionalFormatting>
  <conditionalFormatting sqref="W123">
    <cfRule type="cellIs" dxfId="5" priority="3" stopIfTrue="1" operator="equal">
      <formula>0</formula>
    </cfRule>
  </conditionalFormatting>
  <conditionalFormatting sqref="V123:W123">
    <cfRule type="cellIs" dxfId="4" priority="1" stopIfTrue="1" operator="equal">
      <formula>0</formula>
    </cfRule>
  </conditionalFormatting>
  <conditionalFormatting sqref="V31">
    <cfRule type="cellIs" dxfId="3" priority="33" stopIfTrue="1" operator="equal">
      <formula>0</formula>
    </cfRule>
  </conditionalFormatting>
  <conditionalFormatting sqref="V132:W132">
    <cfRule type="cellIs" dxfId="2" priority="32" stopIfTrue="1" operator="equal">
      <formula>0</formula>
    </cfRule>
  </conditionalFormatting>
  <conditionalFormatting sqref="W6:W21 W23:W26">
    <cfRule type="cellIs" dxfId="1" priority="31" stopIfTrue="1" operator="equal">
      <formula>0</formula>
    </cfRule>
  </conditionalFormatting>
  <conditionalFormatting sqref="W27:W30">
    <cfRule type="cellIs" dxfId="0" priority="30" stopIfTrue="1" operator="equal">
      <formula>0</formula>
    </cfRule>
  </conditionalFormatting>
  <printOptions horizontalCentered="1"/>
  <pageMargins left="0.31496062992125984" right="3.937007874015748E-2" top="0.39370078740157483" bottom="0.23622047244094491" header="0.51181102362204722" footer="0.11811023622047245"/>
  <pageSetup paperSize="9" scale="62" orientation="landscape" horizontalDpi="4294967295" verticalDpi="4294967295" r:id="rId1"/>
  <headerFooter alignWithMargins="0">
    <oddFooter>&amp;R&amp;"Times New Roman,Bold Italic"&amp;8File : &amp;F ; Sheet : &amp;A</oddFooter>
  </headerFooter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3</vt:i4>
      </vt:variant>
    </vt:vector>
  </HeadingPairs>
  <TitlesOfParts>
    <vt:vector size="13" baseType="lpstr">
      <vt:lpstr>Sol</vt:lpstr>
      <vt:lpstr>ข้อมูลลูกค้าตรง</vt:lpstr>
      <vt:lpstr>ข้อจำกัดสายส่ง EDL</vt:lpstr>
      <vt:lpstr>พยากรณ์ Thaioil</vt:lpstr>
      <vt:lpstr>พยากรณ์ MM</vt:lpstr>
      <vt:lpstr>IPP-SPP ไฟสำรอง</vt:lpstr>
      <vt:lpstr>EDL</vt:lpstr>
      <vt:lpstr>EDC </vt:lpstr>
      <vt:lpstr>DCs_Mar</vt:lpstr>
      <vt:lpstr>O_DCs</vt:lpstr>
      <vt:lpstr>Sol!Print_Area</vt:lpstr>
      <vt:lpstr>'พยากรณ์ MM'!Print_Area</vt:lpstr>
      <vt:lpstr>DCs_Mar!Print_Titles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cp:lastPrinted>2017-08-24T11:42:16Z</cp:lastPrinted>
  <dcterms:created xsi:type="dcterms:W3CDTF">2006-09-13T11:32:04Z</dcterms:created>
  <dcterms:modified xsi:type="dcterms:W3CDTF">2023-07-27T07:56:00Z</dcterms:modified>
</cp:coreProperties>
</file>